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Property4.bin" ContentType="application/vnd.openxmlformats-officedocument.spreadsheetml.customProperty"/>
  <Override PartName="/xl/customProperty3.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ustomProperty7.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G:\Env_Rev\Grant Programs\TFCA PROGRAM\WORKSHTS\EXCEL\2024\"/>
    </mc:Choice>
  </mc:AlternateContent>
  <xr:revisionPtr revIDLastSave="0" documentId="13_ncr:1_{2115071F-605B-4817-A4C0-AD3F0FBEB377}" xr6:coauthVersionLast="47" xr6:coauthVersionMax="47" xr10:uidLastSave="{00000000-0000-0000-0000-000000000000}"/>
  <bookViews>
    <workbookView xWindow="1103" yWindow="1103" windowWidth="15390" windowHeight="9532" tabRatio="654" xr2:uid="{00000000-000D-0000-FFFF-FFFF00000000}"/>
  </bookViews>
  <sheets>
    <sheet name="Instructions" sheetId="11" r:id="rId1"/>
    <sheet name="Gen'l Info" sheetId="12" r:id="rId2"/>
    <sheet name="CE Charger Projects" sheetId="4" r:id="rId3"/>
    <sheet name="Notes and assumptions" sheetId="2" r:id="rId4"/>
    <sheet name="Emission Factors" sheetId="3" r:id="rId5"/>
    <sheet name="FYE23 EMFAC 2021 Analysis" sheetId="10" state="hidden" r:id="rId6"/>
    <sheet name="EMFAC 2022 Raw Data" sheetId="9" state="hidden" r:id="rId7"/>
  </sheets>
  <externalReferences>
    <externalReference r:id="rId8"/>
    <externalReference r:id="rId9"/>
    <externalReference r:id="rId10"/>
    <externalReference r:id="rId11"/>
    <externalReference r:id="rId12"/>
    <externalReference r:id="rId13"/>
  </externalReferences>
  <definedNames>
    <definedName name="_xlnm._FilterDatabase" localSheetId="5" hidden="1">'FYE23 EMFAC 2021 Analysis'!$A$54:$BC$64</definedName>
    <definedName name="_xlnm._FilterDatabase" localSheetId="1" hidden="1">'Gen''l Info'!#REF!</definedName>
    <definedName name="Admin_Cost">#REF!</definedName>
    <definedName name="Admin_Cost_Max_5_Percent">#REF!</definedName>
    <definedName name="Admin_Cost_Percent">#REF!</definedName>
    <definedName name="Annual_CO2_Emissions" localSheetId="1">'Gen''l Info'!#REF!</definedName>
    <definedName name="Annual_Emission_Reductions_ROG_NOx_PM" localSheetId="1">'Gen''l Info'!#REF!</definedName>
    <definedName name="Annual_Mileage_New_Vehicles" localSheetId="1">'Gen''l Info'!#REF!</definedName>
    <definedName name="Annual_NOx_Emissions" localSheetId="1">'Gen''l Info'!#REF!</definedName>
    <definedName name="Annual_PM_Emissions" localSheetId="1">'Gen''l Info'!#REF!</definedName>
    <definedName name="Annual_PM_Emissions">[1]Calcs!$J$40</definedName>
    <definedName name="Annual_ROG_Emissions" localSheetId="1">'Gen''l Info'!#REF!</definedName>
    <definedName name="Annual_Trips_Reduced" localSheetId="1">'Gen''l Info'!#REF!</definedName>
    <definedName name="Annual_Trips_Reduced">[1]Calcs!#REF!</definedName>
    <definedName name="Annual_VMT_Reduction" localSheetId="1">'Gen''l Info'!#REF!</definedName>
    <definedName name="Annual_VMT_Reduction">[1]Calcs!#REF!</definedName>
    <definedName name="Annual_Weighted_PM_Emissions" localSheetId="1">'Gen''l Info'!#REF!</definedName>
    <definedName name="Annual_Weighted_PM_Emissions">[1]Calcs!$J$41</definedName>
    <definedName name="Application_Number" localSheetId="1">'Gen''l Info'!#REF!</definedName>
    <definedName name="Application_Number">[1]Calcs!#REF!</definedName>
    <definedName name="BEndNOxfactor">[2]Calcs!#REF!</definedName>
    <definedName name="BEndROGfactor">[2]Calcs!#REF!</definedName>
    <definedName name="Benefits_Sensitive___PM_Impacted_Communities?">#REF!</definedName>
    <definedName name="BTrips">[2]Calcs!#REF!</definedName>
    <definedName name="BVMT" localSheetId="1">'Gen''l Info'!$B$30</definedName>
    <definedName name="BVMTNOxfactor" localSheetId="1">'Gen''l Info'!$B$32</definedName>
    <definedName name="BVMTPM10factor" localSheetId="1">'Gen''l Info'!$B$33</definedName>
    <definedName name="BVMTROGfactor" localSheetId="1">'Gen''l Info'!$B$31</definedName>
    <definedName name="Clean_Air_Policies_Points" localSheetId="1">'Gen''l Info'!#REF!</definedName>
    <definedName name="CO2_Electric">'[3]EF-Trip Reduction'!$C$41</definedName>
    <definedName name="CO2_from_CNG">'[3]EF-Trip Reduction'!$C$40</definedName>
    <definedName name="CoFund" localSheetId="1">'Gen''l Info'!#REF!</definedName>
    <definedName name="Cost_Effectiveness_Points" localSheetId="1">'Gen''l Info'!#REF!</definedName>
    <definedName name="Cost_Effectiveness_Points">[1]Calcs!#REF!</definedName>
    <definedName name="CurrentStd">'[1]Emission Factors'!$A$13:$A$14</definedName>
    <definedName name="Disadvantaged_Community_Points" localSheetId="1">'Gen''l Info'!#REF!</definedName>
    <definedName name="District_Staff_Liason__initials">#REF!</definedName>
    <definedName name="DisVMT">[2]Calcs!#REF!</definedName>
    <definedName name="DVMTNOxfactor">[4]Calcs!#REF!</definedName>
    <definedName name="DVMTROGfactor">[4]Calcs!#REF!</definedName>
    <definedName name="Final_Report_Date_CMA" localSheetId="1">'Gen''l Info'!#REF!</definedName>
    <definedName name="Final_Report_Date_CMA">[1]Calcs!#REF!</definedName>
    <definedName name="Final_Report_Date_PM">[4]Calcs!#REF!</definedName>
    <definedName name="Greenhouse_Gas_Points" localSheetId="1">'Gen''l Info'!#REF!</definedName>
    <definedName name="Incremental_Cost">#REF!</definedName>
    <definedName name="Lifetime_CO2_Emissions" localSheetId="1">'Gen''l Info'!#REF!</definedName>
    <definedName name="Lifetime_Emission_Reductions_ROG_NOx">[4]Calcs!#REF!</definedName>
    <definedName name="Lifetime_Emission_Reductions_ROG_NOx_PM" localSheetId="1">'Gen''l Info'!#REF!</definedName>
    <definedName name="Lifetime_Emissions_Reductions_Tons_ROG_NOx_PM">[2]Calcs!#REF!</definedName>
    <definedName name="Lifetime_NOx_Emissions" localSheetId="1">'Gen''l Info'!#REF!</definedName>
    <definedName name="Lifetime_NOx_Emissions">[1]Calcs!$K$39</definedName>
    <definedName name="Lifetime_NOx_Emissions_Plus_Scrap_Credit">[5]Calcs!#REF!</definedName>
    <definedName name="Lifetime_PM_Emissions" localSheetId="1">'Gen''l Info'!#REF!</definedName>
    <definedName name="Lifetime_PM_Emissions">[1]Calcs!$K$40</definedName>
    <definedName name="Lifetime_ROG_Emissions" localSheetId="1">'Gen''l Info'!#REF!</definedName>
    <definedName name="Lifetime_ROG_Emissions">[1]Calcs!$K$38</definedName>
    <definedName name="Lifetime_ROG_Emissions_Plus_Scrap_Credit">[5]Calcs!#REF!</definedName>
    <definedName name="Lifetime_Trips_Eliminated">[2]Calcs!#REF!</definedName>
    <definedName name="Lifetime_Trips_Reduced" localSheetId="1">'Gen''l Info'!#REF!</definedName>
    <definedName name="Lifetime_Trips_Reduced">[1]Calcs!#REF!</definedName>
    <definedName name="Lifetime_VMT_Reduction" localSheetId="1">'Gen''l Info'!#REF!</definedName>
    <definedName name="Lifetime_VMT_Reduction">[1]Calcs!#REF!</definedName>
    <definedName name="Lifetime_Weighted_PM_Emissions" localSheetId="1">'Gen''l Info'!#REF!</definedName>
    <definedName name="Lifetime_Weighted_PM_Emissions">[1]Calcs!$K$41</definedName>
    <definedName name="Lifetime_Weighted_PM_Emissions_Plus_Scrap_Credit">[5]Calcs!#REF!</definedName>
    <definedName name="Local_Clean_Air_Planning_Points" localSheetId="1">'Gen''l Info'!#REF!</definedName>
    <definedName name="Local_Clean_Air_Planning_Points">'[1]Emission Factors'!#REF!</definedName>
    <definedName name="Matching_Funds_Documentation">#REF!</definedName>
    <definedName name="Maximum_Funds_Requested_Public_Agency">#REF!</definedName>
    <definedName name="MF_Line_Item_1">#REF!</definedName>
    <definedName name="MF_Line_Item_1_Amount">#REF!</definedName>
    <definedName name="MF_Line_Item_1_Source">#REF!</definedName>
    <definedName name="MF_Line_Item_2">#REF!</definedName>
    <definedName name="MF_Line_Item_2_Amount">#REF!</definedName>
    <definedName name="MF_Line_Item_2_Source">#REF!</definedName>
    <definedName name="MF_Line_Item_3">#REF!</definedName>
    <definedName name="MF_Line_Item_3_Amount">#REF!</definedName>
    <definedName name="MF_Line_Item_3_Source">#REF!</definedName>
    <definedName name="MF_Line_Item_4">#REF!</definedName>
    <definedName name="MF_Line_Item_4_Amount">#REF!</definedName>
    <definedName name="MF_Line_Item_4_Source">#REF!</definedName>
    <definedName name="MF_Line_Item_5">#REF!</definedName>
    <definedName name="MF_Line_Item_5_Amount">#REF!</definedName>
    <definedName name="MF_Line_Item_5_Source">#REF!</definedName>
    <definedName name="MF_Percent">#REF!</definedName>
    <definedName name="MF_Percent_Requirement">#REF!</definedName>
    <definedName name="MF_Source_1">#REF!</definedName>
    <definedName name="MF_Source_1_Amount">#REF!</definedName>
    <definedName name="MF_Source_1_Status">#REF!</definedName>
    <definedName name="MF_Source_2">#REF!</definedName>
    <definedName name="MF_Source_2_Amount">#REF!</definedName>
    <definedName name="MF_Source_2_Status">#REF!</definedName>
    <definedName name="MF_Source_3">#REF!</definedName>
    <definedName name="MF_Source_3_Amount">#REF!</definedName>
    <definedName name="MF_Source_3_Status">#REF!</definedName>
    <definedName name="MF_Source_4">#REF!</definedName>
    <definedName name="MF_Source_4_Amount">#REF!</definedName>
    <definedName name="MF_Source_4_Status">#REF!</definedName>
    <definedName name="MF_Source_5">#REF!</definedName>
    <definedName name="MF_Source_5_Amount">#REF!</definedName>
    <definedName name="MF_Source_5_Status">#REF!</definedName>
    <definedName name="Milestone_1">#REF!</definedName>
    <definedName name="Milestone_1_Date">#REF!</definedName>
    <definedName name="Milestone_2">#REF!</definedName>
    <definedName name="Milestone_2_Date">#REF!</definedName>
    <definedName name="Milestone_3">#REF!</definedName>
    <definedName name="Milestone_3_Date">#REF!</definedName>
    <definedName name="Milestone_4">#REF!</definedName>
    <definedName name="Milestone_4_Date">#REF!</definedName>
    <definedName name="Milestone_5">#REF!</definedName>
    <definedName name="Milestone_5_Date">#REF!</definedName>
    <definedName name="Milestone_6">#REF!</definedName>
    <definedName name="Milestone_6_Date">#REF!</definedName>
    <definedName name="MPG_Diesel_Bus">'[3]EF-Trip Reduction'!$C$48</definedName>
    <definedName name="New_Vehicle_NOx_Emission_Factor__gr_yr" localSheetId="1">'Gen''l Info'!#REF!</definedName>
    <definedName name="New_Vehicle_NOx_Emission_Factor__gr_yr">[1]Calcs!#REF!</definedName>
    <definedName name="New_Vehicle_PM_Emission_Factor__gr_mi" localSheetId="1">'Gen''l Info'!#REF!</definedName>
    <definedName name="New_Vehicle_ROG_Emission_Factor__gr_yr" localSheetId="1">'Gen''l Info'!#REF!</definedName>
    <definedName name="New_Vehicle_ROG_Emission_Factor__gr_yr">[1]Calcs!#REF!</definedName>
    <definedName name="NewVehicleStd">'[1]Emission Factors'!$D$7:$D$10</definedName>
    <definedName name="NOx_Emis_Reductions_from_HD_Vehicles">[5]Calcs!#REF!</definedName>
    <definedName name="NOx_Emissions_W_Project">[4]Calcs!#REF!</definedName>
    <definedName name="NOx_Emissions_WO_Project">[4]Calcs!#REF!</definedName>
    <definedName name="NOx_Running_Emission_Factor">[2]Calcs!#REF!</definedName>
    <definedName name="NOx_Trip_Factor">[2]Calcs!#REF!</definedName>
    <definedName name="Number_New_Vehicles_Purchased">[5]Calcs!#REF!</definedName>
    <definedName name="Number_of_New_Vehicles" localSheetId="1">'Gen''l Info'!#REF!</definedName>
    <definedName name="Number_of_New_Vehicles">[1]Calcs!#REF!</definedName>
    <definedName name="Number_Vehicles_Repowered">[5]Calcs!#REF!</definedName>
    <definedName name="Number_Vehicles_Required_Scrapped">[5]Calcs!#REF!</definedName>
    <definedName name="Number_Vehicles_Retrofit">[5]Calcs!#REF!</definedName>
    <definedName name="Number_Vehicles_Voluntarily_Scrapped">[5]Calcs!#REF!</definedName>
    <definedName name="Other_Project_Attributes_Points" localSheetId="1">'Gen''l Info'!#REF!</definedName>
    <definedName name="Percent_Regional_Fund_of_Total">#REF!</definedName>
    <definedName name="Person_Signing_Contract">#REF!</definedName>
    <definedName name="Person_Signing_Contract_Address">#REF!</definedName>
    <definedName name="Person_Signing_Contract_City">#REF!</definedName>
    <definedName name="Person_Signing_Contract_Email">#REF!</definedName>
    <definedName name="Person_Signing_Contract_Fax">#REF!</definedName>
    <definedName name="Person_Signing_Contract_Job_Title">#REF!</definedName>
    <definedName name="Person_Signing_Contract_Phone_Number">#REF!</definedName>
    <definedName name="Person_Signing_Contract_Zip">#REF!</definedName>
    <definedName name="PM_Emis_Reductions_from_HD_Vehicles">[5]Calcs!#REF!</definedName>
    <definedName name="PM_Exhaust_Emissions">[2]Calcs!#REF!</definedName>
    <definedName name="PM_Exhaust_Factor">[2]Calcs!#REF!</definedName>
    <definedName name="PM_Tire_Wear_Factor">[2]Calcs!#REF!</definedName>
    <definedName name="PM10_Emission_Factor">[2]Calcs!#REF!</definedName>
    <definedName name="Primary_Contact">#REF!</definedName>
    <definedName name="Primary_Contact_Address">#REF!</definedName>
    <definedName name="Primary_Contact_City">#REF!</definedName>
    <definedName name="Primary_Contact_Email">#REF!</definedName>
    <definedName name="Primary_Contact_Fax">#REF!</definedName>
    <definedName name="Primary_Contact_Job_Title">#REF!</definedName>
    <definedName name="Primary_Contact_Phone_Number">#REF!</definedName>
    <definedName name="Primary_Contact_Title">#REF!</definedName>
    <definedName name="Primary_Contact_Zip">#REF!</definedName>
    <definedName name="_xlnm.Print_Area" localSheetId="1">'Gen''l Info'!$A$1:$B$26</definedName>
    <definedName name="_xlnm.Print_Area" localSheetId="0">Instructions!$A$1:$L$47</definedName>
    <definedName name="Project_Description">#REF!</definedName>
    <definedName name="Project_Sponsor" localSheetId="1">'Gen''l Info'!#REF!</definedName>
    <definedName name="Project_Sponsor">[1]Calcs!#REF!</definedName>
    <definedName name="Project_Sponsor_Address" localSheetId="1">'Gen''l Info'!#REF!</definedName>
    <definedName name="Project_Sponsor_City" localSheetId="1">'Gen''l Info'!#REF!</definedName>
    <definedName name="Project_Sponsor_City_Zip">[2]Calcs!#REF!</definedName>
    <definedName name="Project_Sponsor_Contact" localSheetId="1">'Gen''l Info'!#REF!</definedName>
    <definedName name="Project_Sponsor_County" localSheetId="1">'Gen''l Info'!#REF!</definedName>
    <definedName name="Project_Sponsor_County">[1]Calcs!#REF!</definedName>
    <definedName name="Project_Sponsor_Email" localSheetId="1">'Gen''l Info'!$H$27</definedName>
    <definedName name="Project_Sponsor_Phone_Number" localSheetId="1">'Gen''l Info'!#REF!</definedName>
    <definedName name="Project_Sponsor_Zip_Code" localSheetId="1">'Gen''l Info'!#REF!</definedName>
    <definedName name="Project_Sponsor_Zip_Code">[1]Calcs!#REF!</definedName>
    <definedName name="Project_Start_Date" localSheetId="1">'Gen''l Info'!#REF!</definedName>
    <definedName name="Project_Start_Date">[1]Calcs!#REF!</definedName>
    <definedName name="Project_Title" localSheetId="1">'Gen''l Info'!#REF!</definedName>
    <definedName name="Project_Title">[1]Calcs!#REF!</definedName>
    <definedName name="Project_Type_Code" localSheetId="1">'Gen''l Info'!#REF!</definedName>
    <definedName name="Project_Type_Code">[1]Calcs!#REF!</definedName>
    <definedName name="Promote_Alternative_Transportation_Modes" localSheetId="1">'Gen''l Info'!$P$28</definedName>
    <definedName name="Public_Non_Public_Entity" localSheetId="1">'Gen''l Info'!$C$27</definedName>
    <definedName name="Public_Non_Public_Entity">[1]Calcs!#REF!</definedName>
    <definedName name="Public_Private">[2]Calcs!#REF!</definedName>
    <definedName name="Ratio_Scrapped_HDV_to_New">[5]Calcs!#REF!</definedName>
    <definedName name="Resolution_Authorization">#REF!</definedName>
    <definedName name="Resolution_Authorization_Date_Expected">#REF!</definedName>
    <definedName name="ROG_Emis_Reductions_from_HD_Vehicles">[5]Calcs!#REF!</definedName>
    <definedName name="ROG_Emissions_W_Project">[4]Calcs!#REF!</definedName>
    <definedName name="ROG_Emissions_WO_Project">[4]Calcs!#REF!</definedName>
    <definedName name="ROG_Running_Emission_Factor">[2]Calcs!#REF!</definedName>
    <definedName name="ROG_Trip_Factor">[2]Calcs!#REF!</definedName>
    <definedName name="Scrapping_Required">[5]Calcs!#REF!</definedName>
    <definedName name="Scrapping_Voluntarily">[5]Calcs!#REF!</definedName>
    <definedName name="Secondary_Contact">#REF!</definedName>
    <definedName name="Secondary_Contact_Address">#REF!</definedName>
    <definedName name="Secondary_Contact_City">#REF!</definedName>
    <definedName name="Secondary_Contact_Email">#REF!</definedName>
    <definedName name="Secondary_Contact_Fax">#REF!</definedName>
    <definedName name="Secondary_Contact_Job_Title">#REF!</definedName>
    <definedName name="Secondary_Contact_Phone_Number">#REF!</definedName>
    <definedName name="Secondary_Contact_Zip">#REF!</definedName>
    <definedName name="Sensitive_Communities_Points" localSheetId="1">'Gen''l Info'!#REF!</definedName>
    <definedName name="Shuttle_Van_Days_Yr">[2]Calcs!#REF!</definedName>
    <definedName name="Shuttle_Van_NOx_Running_Emissions">[2]Calcs!#REF!</definedName>
    <definedName name="Shuttle_Van_PM_Emission_Factor">[2]Calcs!#REF!</definedName>
    <definedName name="Shuttle_Van_ROG_Running_Emissions">[2]Calcs!#REF!</definedName>
    <definedName name="Supplementary_Project_Info_Sheet">#REF!</definedName>
    <definedName name="TFCA_Cost_40_Percent" localSheetId="1">'Gen''l Info'!#REF!</definedName>
    <definedName name="TFCA_Cost_40_Percent">[1]Calcs!$D$10</definedName>
    <definedName name="TFCA_Cost_40_Percent_Status">#REF!</definedName>
    <definedName name="TFCA_Cost_60_Percent" localSheetId="1">'Gen''l Info'!$Q$27</definedName>
    <definedName name="TFCA_Cost_60_Percent">[1]Calcs!$D$11</definedName>
    <definedName name="TFCA_Cost_60_Percent_Minimum_Meet">#REF!</definedName>
    <definedName name="TFCA_Cost_Effectiveness" localSheetId="1">'Gen''l Info'!#REF!</definedName>
    <definedName name="TFCA_Funding_Effectiveness_Points" localSheetId="1">'Gen''l Info'!#REF!</definedName>
    <definedName name="TFCA_Funding_Effectiveness_Points">[1]Calcs!#REF!</definedName>
    <definedName name="TFCA_Line_Item_1">#REF!</definedName>
    <definedName name="TFCA_Line_Item_1_Amount">#REF!</definedName>
    <definedName name="TFCA_Line_Item_2">#REF!</definedName>
    <definedName name="TFCA_Line_Item_2_Amount">#REF!</definedName>
    <definedName name="TFCA_Line_Item_3">#REF!</definedName>
    <definedName name="TFCA_Line_Item_3_Amount">#REF!</definedName>
    <definedName name="TFCA_Line_Item_4">#REF!</definedName>
    <definedName name="TFCA_Line_Item_4_Amount">#REF!</definedName>
    <definedName name="TFCA_Line_Item_5">#REF!</definedName>
    <definedName name="TFCA_Line_Item_5_Amount">#REF!</definedName>
    <definedName name="TFCA_Weighted_Cost_Effectiveness" localSheetId="1">'Gen''l Info'!#REF!</definedName>
    <definedName name="Total_Matching_Funds">#REF!</definedName>
    <definedName name="Total_New_EVs" localSheetId="1">'Gen''l Info'!#REF!</definedName>
    <definedName name="Total_PM_Emissions__gr.">[2]Calcs!#REF!</definedName>
    <definedName name="Total_PM_Emissions_Tons">[2]Calcs!#REF!</definedName>
    <definedName name="Total_Points" localSheetId="1">'Gen''l Info'!#REF!</definedName>
    <definedName name="Total_Project_Cost" localSheetId="1">'Gen''l Info'!#REF!</definedName>
    <definedName name="Total_Project_Cost_Over_150000">#REF!</definedName>
    <definedName name="Total_TFCA_Cost" localSheetId="1">'Gen''l Info'!#REF!</definedName>
    <definedName name="Total_TFCA_Cost">[1]Calcs!$D$12</definedName>
    <definedName name="ValidChargerType">'[6]Notes and Assumptions'!$A$15:$A$17</definedName>
    <definedName name="VMT_w__Project">[2]Calcs!#REF!</definedName>
    <definedName name="VMT_w_o_Project">[2]Calcs!#REF!</definedName>
    <definedName name="WeightClass">'[1]Emission Factors'!$A$7:$A$9</definedName>
    <definedName name="Yrs_Effectiveness" localSheetId="1">'Gen''l Info'!#REF!</definedName>
    <definedName name="Yrs_Effectiveness">[1]Calcs!$D$8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 i="4" l="1"/>
  <c r="J11" i="4" s="1"/>
  <c r="I13" i="4"/>
  <c r="K13" i="4" s="1"/>
  <c r="I14" i="4"/>
  <c r="L14" i="4" s="1"/>
  <c r="I15" i="4"/>
  <c r="N15" i="4" s="1"/>
  <c r="I16" i="4"/>
  <c r="K16" i="4" s="1"/>
  <c r="I17" i="4"/>
  <c r="L17" i="4" s="1"/>
  <c r="I12" i="4"/>
  <c r="M12" i="4" s="1"/>
  <c r="I18" i="4"/>
  <c r="M18" i="4" s="1"/>
  <c r="I19" i="4"/>
  <c r="N19" i="4" s="1"/>
  <c r="I20" i="4"/>
  <c r="N20" i="4" s="1"/>
  <c r="C23" i="3"/>
  <c r="G23" i="3"/>
  <c r="F23" i="3"/>
  <c r="D23" i="3"/>
  <c r="E23" i="3"/>
  <c r="C28" i="3"/>
  <c r="BB64" i="10"/>
  <c r="BA64" i="10"/>
  <c r="AZ64" i="10"/>
  <c r="AY64" i="10"/>
  <c r="AX64" i="10"/>
  <c r="AW64" i="10"/>
  <c r="AV64" i="10"/>
  <c r="AU64" i="10"/>
  <c r="AT64" i="10"/>
  <c r="AS64" i="10"/>
  <c r="AR64" i="10"/>
  <c r="AQ64" i="10"/>
  <c r="AP64" i="10"/>
  <c r="AO64" i="10"/>
  <c r="AN64" i="10"/>
  <c r="AM64" i="10"/>
  <c r="AK64" i="10"/>
  <c r="AL64" i="10" s="1"/>
  <c r="AJ64" i="10"/>
  <c r="AI64" i="10"/>
  <c r="AH64" i="10"/>
  <c r="AF64" i="10"/>
  <c r="AG64" i="10" s="1"/>
  <c r="AE64" i="10"/>
  <c r="AD64" i="10"/>
  <c r="AB64" i="10"/>
  <c r="AC64" i="10" s="1"/>
  <c r="AA64" i="10"/>
  <c r="Z64" i="10"/>
  <c r="Y64" i="10"/>
  <c r="X64" i="10"/>
  <c r="W64" i="10"/>
  <c r="V64" i="10"/>
  <c r="U64" i="10"/>
  <c r="T64" i="10"/>
  <c r="S64" i="10"/>
  <c r="R64" i="10"/>
  <c r="P64" i="10"/>
  <c r="O64" i="10"/>
  <c r="N64" i="10"/>
  <c r="M64" i="10"/>
  <c r="L64" i="10"/>
  <c r="K64" i="10"/>
  <c r="J64" i="10"/>
  <c r="I64" i="10"/>
  <c r="H64" i="10"/>
  <c r="G64" i="10"/>
  <c r="BC63" i="10"/>
  <c r="AL63" i="10"/>
  <c r="AG63" i="10"/>
  <c r="AC63" i="10"/>
  <c r="Q63" i="10"/>
  <c r="BC62" i="10"/>
  <c r="AL62" i="10"/>
  <c r="AG62" i="10"/>
  <c r="AC62" i="10"/>
  <c r="Q62" i="10"/>
  <c r="BC61" i="10"/>
  <c r="AL61" i="10"/>
  <c r="AG61" i="10"/>
  <c r="AC61" i="10"/>
  <c r="Q61" i="10"/>
  <c r="BC60" i="10"/>
  <c r="AL60" i="10"/>
  <c r="AG60" i="10"/>
  <c r="AC60" i="10"/>
  <c r="Q60" i="10"/>
  <c r="BC59" i="10"/>
  <c r="AL59" i="10"/>
  <c r="AG59" i="10"/>
  <c r="AC59" i="10"/>
  <c r="Q59" i="10"/>
  <c r="BC58" i="10"/>
  <c r="AL58" i="10"/>
  <c r="AG58" i="10"/>
  <c r="AC58" i="10"/>
  <c r="Q58" i="10"/>
  <c r="BC57" i="10"/>
  <c r="AL57" i="10"/>
  <c r="AG57" i="10"/>
  <c r="AC57" i="10"/>
  <c r="Q57" i="10"/>
  <c r="BC56" i="10"/>
  <c r="AL56" i="10"/>
  <c r="AG56" i="10"/>
  <c r="AC56" i="10"/>
  <c r="Q56" i="10"/>
  <c r="BC55" i="10"/>
  <c r="AL55" i="10"/>
  <c r="AG55" i="10"/>
  <c r="AC55" i="10"/>
  <c r="Q55" i="10"/>
  <c r="M17" i="4" l="1"/>
  <c r="J14" i="4"/>
  <c r="L16" i="4"/>
  <c r="M14" i="4"/>
  <c r="K14" i="4"/>
  <c r="N14" i="4"/>
  <c r="J13" i="4"/>
  <c r="M13" i="4"/>
  <c r="L13" i="4"/>
  <c r="N13" i="4"/>
  <c r="J12" i="4"/>
  <c r="N12" i="4"/>
  <c r="K12" i="4"/>
  <c r="L12" i="4"/>
  <c r="J19" i="4"/>
  <c r="K20" i="4"/>
  <c r="K19" i="4"/>
  <c r="L20" i="4"/>
  <c r="J15" i="4"/>
  <c r="J18" i="4"/>
  <c r="J17" i="4"/>
  <c r="K18" i="4"/>
  <c r="L19" i="4"/>
  <c r="L15" i="4"/>
  <c r="M20" i="4"/>
  <c r="M16" i="4"/>
  <c r="N17" i="4"/>
  <c r="K15" i="4"/>
  <c r="N18" i="4"/>
  <c r="J20" i="4"/>
  <c r="J16" i="4"/>
  <c r="K17" i="4"/>
  <c r="L18" i="4"/>
  <c r="M19" i="4"/>
  <c r="M15" i="4"/>
  <c r="N16" i="4"/>
  <c r="K11" i="4"/>
  <c r="M11" i="4"/>
  <c r="L11" i="4"/>
  <c r="N11" i="4"/>
  <c r="Q64" i="10"/>
  <c r="BC64" i="10"/>
  <c r="AC28" i="10" l="1"/>
  <c r="AC11" i="10"/>
  <c r="AC12" i="10"/>
  <c r="AC13" i="10"/>
  <c r="AC14" i="10"/>
  <c r="AC15" i="10"/>
  <c r="AC16" i="10"/>
  <c r="AC17" i="10"/>
  <c r="AC18" i="10"/>
  <c r="AC19" i="10"/>
  <c r="AC20" i="10"/>
  <c r="AC21" i="10"/>
  <c r="AC22" i="10"/>
  <c r="AC23" i="10"/>
  <c r="AC24" i="10"/>
  <c r="AC25" i="10"/>
  <c r="AC26" i="10"/>
  <c r="AC27" i="10"/>
  <c r="BC44" i="10"/>
  <c r="BC42" i="10"/>
  <c r="BC33" i="10"/>
  <c r="BC34" i="10"/>
  <c r="BC35" i="10"/>
  <c r="BC36" i="10"/>
  <c r="BC37" i="10"/>
  <c r="BC38" i="10"/>
  <c r="BC39" i="10"/>
  <c r="BC40" i="10"/>
  <c r="BC41" i="10"/>
  <c r="BC43" i="10"/>
  <c r="BC45" i="10"/>
  <c r="BC46" i="10"/>
  <c r="BC47" i="10"/>
  <c r="BC48" i="10"/>
  <c r="BC49" i="10"/>
  <c r="BC50" i="10"/>
  <c r="BC11" i="10"/>
  <c r="BC12" i="10"/>
  <c r="BC13" i="10"/>
  <c r="BC14" i="10"/>
  <c r="BC15" i="10"/>
  <c r="BC16" i="10"/>
  <c r="BC17" i="10"/>
  <c r="BC18" i="10"/>
  <c r="BC19" i="10"/>
  <c r="BC20" i="10"/>
  <c r="BC21" i="10"/>
  <c r="BC22" i="10"/>
  <c r="BC23" i="10"/>
  <c r="BC24" i="10"/>
  <c r="BC25" i="10"/>
  <c r="BC26" i="10"/>
  <c r="BC27" i="10"/>
  <c r="BC28" i="10"/>
  <c r="AL50" i="10"/>
  <c r="AL36" i="10"/>
  <c r="AL35" i="10"/>
  <c r="AL34" i="10"/>
  <c r="AL33" i="10"/>
  <c r="AL37" i="10"/>
  <c r="AL38" i="10"/>
  <c r="AL39" i="10"/>
  <c r="AL40" i="10"/>
  <c r="AL41" i="10"/>
  <c r="AL42" i="10"/>
  <c r="AL43" i="10"/>
  <c r="AL44" i="10"/>
  <c r="AL45" i="10"/>
  <c r="AL46" i="10"/>
  <c r="AL47" i="10"/>
  <c r="AL48" i="10"/>
  <c r="AL49" i="10"/>
  <c r="AK29" i="10"/>
  <c r="AL12" i="10"/>
  <c r="AL11" i="10"/>
  <c r="AL13" i="10"/>
  <c r="AL14" i="10"/>
  <c r="AL15" i="10"/>
  <c r="AL16" i="10"/>
  <c r="AL17" i="10"/>
  <c r="AL18" i="10"/>
  <c r="AL19" i="10"/>
  <c r="AL20" i="10"/>
  <c r="AL21" i="10"/>
  <c r="AL22" i="10"/>
  <c r="AL23" i="10"/>
  <c r="AL24" i="10"/>
  <c r="AL25" i="10"/>
  <c r="AL26" i="10"/>
  <c r="AL27" i="10"/>
  <c r="AL28" i="10"/>
  <c r="AF51" i="10"/>
  <c r="AG38" i="10" l="1"/>
  <c r="AG36" i="10"/>
  <c r="AG35" i="10"/>
  <c r="AG34" i="10"/>
  <c r="AG33" i="10"/>
  <c r="AG37" i="10"/>
  <c r="AG39" i="10"/>
  <c r="AG40" i="10"/>
  <c r="AG41" i="10"/>
  <c r="AG42" i="10"/>
  <c r="AG43" i="10"/>
  <c r="AG44" i="10"/>
  <c r="AG45" i="10"/>
  <c r="AG46" i="10"/>
  <c r="AG47" i="10"/>
  <c r="AG48" i="10"/>
  <c r="AG49" i="10"/>
  <c r="AG50" i="10"/>
  <c r="AG21" i="10"/>
  <c r="AG18" i="10"/>
  <c r="AG16" i="10"/>
  <c r="AG14" i="10"/>
  <c r="AG13" i="10"/>
  <c r="AG12" i="10"/>
  <c r="AG11" i="10"/>
  <c r="AG15" i="10"/>
  <c r="AG17" i="10"/>
  <c r="AG19" i="10"/>
  <c r="AG20" i="10"/>
  <c r="AG22" i="10"/>
  <c r="AG23" i="10"/>
  <c r="AG24" i="10"/>
  <c r="AG25" i="10"/>
  <c r="AG26" i="10"/>
  <c r="AG27" i="10"/>
  <c r="AG28" i="10"/>
  <c r="AE51" i="10"/>
  <c r="AH51" i="10"/>
  <c r="AI51" i="10"/>
  <c r="AJ51" i="10"/>
  <c r="AK51" i="10"/>
  <c r="AL51" i="10" s="1"/>
  <c r="G28" i="3" s="1"/>
  <c r="AM51" i="10"/>
  <c r="AN51" i="10"/>
  <c r="AO51" i="10"/>
  <c r="AP51" i="10"/>
  <c r="AQ51" i="10"/>
  <c r="AR51" i="10"/>
  <c r="AS51" i="10"/>
  <c r="AT51" i="10"/>
  <c r="AU51" i="10"/>
  <c r="AV51" i="10"/>
  <c r="AW51" i="10"/>
  <c r="AX51" i="10"/>
  <c r="BC51" i="10" s="1"/>
  <c r="AY51" i="10"/>
  <c r="AZ51" i="10"/>
  <c r="BA51" i="10"/>
  <c r="BB51" i="10"/>
  <c r="BD51" i="10"/>
  <c r="BE51" i="10"/>
  <c r="BF51" i="10"/>
  <c r="BG51" i="10"/>
  <c r="BH51" i="10"/>
  <c r="BI51" i="10"/>
  <c r="BJ51" i="10"/>
  <c r="BK51" i="10"/>
  <c r="BL51" i="10"/>
  <c r="BM51" i="10"/>
  <c r="BN51" i="10"/>
  <c r="BO51" i="10"/>
  <c r="BP51" i="10"/>
  <c r="BQ51" i="10"/>
  <c r="BR51" i="10"/>
  <c r="BS51" i="10"/>
  <c r="BT51" i="10"/>
  <c r="BU51" i="10"/>
  <c r="AD51" i="10"/>
  <c r="BP29" i="10"/>
  <c r="AH29" i="10"/>
  <c r="AI29" i="10"/>
  <c r="AJ29" i="10"/>
  <c r="AM29" i="10"/>
  <c r="AN29" i="10"/>
  <c r="AO29" i="10"/>
  <c r="AP29" i="10"/>
  <c r="AQ29" i="10"/>
  <c r="AR29" i="10"/>
  <c r="AS29" i="10"/>
  <c r="AT29" i="10"/>
  <c r="AU29" i="10"/>
  <c r="AV29" i="10"/>
  <c r="AW29" i="10"/>
  <c r="AX29" i="10"/>
  <c r="AY29" i="10"/>
  <c r="AZ29" i="10"/>
  <c r="BA29" i="10"/>
  <c r="BB29" i="10"/>
  <c r="BD29" i="10"/>
  <c r="BE29" i="10"/>
  <c r="BF29" i="10"/>
  <c r="BG29" i="10"/>
  <c r="BH29" i="10"/>
  <c r="BI29" i="10"/>
  <c r="BJ29" i="10"/>
  <c r="BK29" i="10"/>
  <c r="BL29" i="10"/>
  <c r="BM29" i="10"/>
  <c r="BN29" i="10"/>
  <c r="BO29" i="10"/>
  <c r="BQ29" i="10"/>
  <c r="BR29" i="10"/>
  <c r="BS29" i="10"/>
  <c r="BT29" i="10"/>
  <c r="BU29" i="10"/>
  <c r="AE29" i="10"/>
  <c r="AF29" i="10"/>
  <c r="AD29" i="10"/>
  <c r="O51" i="10"/>
  <c r="P51" i="10"/>
  <c r="S51" i="10"/>
  <c r="T51" i="10"/>
  <c r="U51" i="10"/>
  <c r="V51" i="10"/>
  <c r="W51" i="10"/>
  <c r="X51" i="10"/>
  <c r="Y51" i="10"/>
  <c r="Z51" i="10"/>
  <c r="AA51" i="10"/>
  <c r="AB51" i="10"/>
  <c r="R51" i="10"/>
  <c r="M51" i="10"/>
  <c r="N51" i="10"/>
  <c r="H51" i="10"/>
  <c r="AG51" i="10" s="1"/>
  <c r="F28" i="3" s="1"/>
  <c r="I51" i="10"/>
  <c r="J51" i="10"/>
  <c r="K51" i="10"/>
  <c r="L51" i="10"/>
  <c r="G51" i="10"/>
  <c r="AC48" i="10"/>
  <c r="AC49" i="10"/>
  <c r="AC33" i="10"/>
  <c r="AC34" i="10"/>
  <c r="AC35" i="10"/>
  <c r="AC36" i="10"/>
  <c r="AC37" i="10"/>
  <c r="AC38" i="10"/>
  <c r="AC39" i="10"/>
  <c r="AC40" i="10"/>
  <c r="AC41" i="10"/>
  <c r="AC42" i="10"/>
  <c r="AC43" i="10"/>
  <c r="AC44" i="10"/>
  <c r="AC45" i="10"/>
  <c r="AC46" i="10"/>
  <c r="AC47" i="10"/>
  <c r="AC50" i="10"/>
  <c r="AB29" i="10"/>
  <c r="Q11" i="10"/>
  <c r="S29" i="10"/>
  <c r="T29" i="10"/>
  <c r="U29" i="10"/>
  <c r="V29" i="10"/>
  <c r="W29" i="10"/>
  <c r="X29" i="10"/>
  <c r="Y29" i="10"/>
  <c r="Z29" i="10"/>
  <c r="AA29" i="10"/>
  <c r="R29" i="10"/>
  <c r="M29" i="10"/>
  <c r="N29" i="10"/>
  <c r="O29" i="10"/>
  <c r="P29" i="10"/>
  <c r="H29" i="10"/>
  <c r="AL29" i="10" s="1"/>
  <c r="G19" i="3" s="1"/>
  <c r="I29" i="10"/>
  <c r="J29" i="10"/>
  <c r="K29" i="10"/>
  <c r="L29" i="10"/>
  <c r="G29" i="10"/>
  <c r="Q43" i="10"/>
  <c r="Q40" i="10"/>
  <c r="Q38" i="10"/>
  <c r="Q36" i="10"/>
  <c r="Q33" i="10"/>
  <c r="Q34" i="10"/>
  <c r="Q35" i="10"/>
  <c r="Q37" i="10"/>
  <c r="Q39" i="10"/>
  <c r="Q41" i="10"/>
  <c r="Q42" i="10"/>
  <c r="Q44" i="10"/>
  <c r="Q45" i="10"/>
  <c r="Q46" i="10"/>
  <c r="Q47" i="10"/>
  <c r="Q48" i="10"/>
  <c r="Q49" i="10"/>
  <c r="Q50" i="10"/>
  <c r="Q14" i="10"/>
  <c r="Q12" i="10"/>
  <c r="Q13" i="10"/>
  <c r="Q15" i="10"/>
  <c r="Q16" i="10"/>
  <c r="Q17" i="10"/>
  <c r="Q18" i="10"/>
  <c r="Q19" i="10"/>
  <c r="Q20" i="10"/>
  <c r="Q21" i="10"/>
  <c r="Q22" i="10"/>
  <c r="Q23" i="10"/>
  <c r="Q24" i="10"/>
  <c r="Q25" i="10"/>
  <c r="Q26" i="10"/>
  <c r="Q27" i="10"/>
  <c r="Q28" i="10"/>
  <c r="AC29" i="10" l="1"/>
  <c r="E19" i="3" s="1"/>
  <c r="BC29" i="10"/>
  <c r="C19" i="3" s="1"/>
  <c r="AG29" i="10"/>
  <c r="F19" i="3" s="1"/>
  <c r="Q51" i="10"/>
  <c r="D28" i="3" s="1"/>
  <c r="AC51" i="10"/>
  <c r="E28" i="3" s="1"/>
  <c r="Q29" i="10"/>
  <c r="D19" i="3" s="1"/>
  <c r="R16" i="4" l="1"/>
  <c r="S11" i="4"/>
  <c r="S18" i="4"/>
  <c r="R19" i="4"/>
  <c r="Q20" i="4"/>
  <c r="P17" i="4"/>
  <c r="R12" i="4" l="1"/>
  <c r="P18" i="4"/>
  <c r="P14" i="4"/>
  <c r="S19" i="4"/>
  <c r="S15" i="4"/>
  <c r="R20" i="4"/>
  <c r="O18" i="4"/>
  <c r="O11" i="4"/>
  <c r="O15" i="4"/>
  <c r="O19" i="4"/>
  <c r="Q13" i="4"/>
  <c r="Q17" i="4"/>
  <c r="P11" i="4"/>
  <c r="O12" i="4"/>
  <c r="S12" i="4"/>
  <c r="R13" i="4"/>
  <c r="Q14" i="4"/>
  <c r="P15" i="4"/>
  <c r="O16" i="4"/>
  <c r="S16" i="4"/>
  <c r="R17" i="4"/>
  <c r="Q18" i="4"/>
  <c r="P19" i="4"/>
  <c r="O20" i="4"/>
  <c r="S20" i="4"/>
  <c r="Q11" i="4"/>
  <c r="P12" i="4"/>
  <c r="O13" i="4"/>
  <c r="S13" i="4"/>
  <c r="R14" i="4"/>
  <c r="Q15" i="4"/>
  <c r="P16" i="4"/>
  <c r="O17" i="4"/>
  <c r="S17" i="4"/>
  <c r="R18" i="4"/>
  <c r="Q19" i="4"/>
  <c r="P20" i="4"/>
  <c r="R11" i="4"/>
  <c r="Q12" i="4"/>
  <c r="P13" i="4"/>
  <c r="O14" i="4"/>
  <c r="S14" i="4"/>
  <c r="R15" i="4"/>
  <c r="Q16" i="4"/>
  <c r="H11" i="4" l="1"/>
  <c r="A38" i="4" s="1"/>
  <c r="B38" i="4" l="1"/>
  <c r="C6" i="3"/>
  <c r="C12" i="3" l="1"/>
  <c r="F12" i="3"/>
  <c r="E6" i="3" l="1"/>
  <c r="D6" i="3"/>
  <c r="G6" i="3"/>
  <c r="D12" i="3"/>
  <c r="G12" i="3"/>
  <c r="E12" i="3"/>
  <c r="F6" i="3" l="1"/>
  <c r="H12" i="4" l="1"/>
  <c r="H13" i="4"/>
  <c r="H14" i="4"/>
  <c r="H15" i="4"/>
  <c r="H16" i="4"/>
  <c r="H17" i="4"/>
  <c r="H18" i="4"/>
  <c r="H19" i="4"/>
  <c r="H20" i="4"/>
  <c r="D41" i="4" l="1"/>
  <c r="D40" i="4"/>
  <c r="D44" i="4"/>
  <c r="D45" i="4"/>
  <c r="D42" i="4"/>
  <c r="D46" i="4"/>
  <c r="D39" i="4"/>
  <c r="D43" i="4"/>
  <c r="D47" i="4"/>
  <c r="A43" i="4"/>
  <c r="A47" i="4"/>
  <c r="A40" i="4"/>
  <c r="A44" i="4"/>
  <c r="A41" i="4"/>
  <c r="A45" i="4"/>
  <c r="A42" i="4"/>
  <c r="A46" i="4"/>
  <c r="E38" i="4"/>
  <c r="E39" i="4"/>
  <c r="E43" i="4"/>
  <c r="E47" i="4"/>
  <c r="E40" i="4"/>
  <c r="E44" i="4"/>
  <c r="E41" i="4"/>
  <c r="E45" i="4"/>
  <c r="E42" i="4"/>
  <c r="E46" i="4"/>
  <c r="H21" i="4"/>
  <c r="A39" i="4"/>
  <c r="G21" i="4"/>
  <c r="C39" i="4" l="1"/>
  <c r="C41" i="4"/>
  <c r="C40" i="4"/>
  <c r="C47" i="4"/>
  <c r="D38" i="4"/>
  <c r="E48" i="4"/>
  <c r="F28" i="4" s="1"/>
  <c r="D48" i="4" l="1"/>
  <c r="B43" i="4"/>
  <c r="B45" i="4"/>
  <c r="B42" i="4"/>
  <c r="B47" i="4"/>
  <c r="B46" i="4"/>
  <c r="B44" i="4"/>
  <c r="B39" i="4"/>
  <c r="B41" i="4"/>
  <c r="C45" i="4"/>
  <c r="C43" i="4"/>
  <c r="C38" i="4"/>
  <c r="B40" i="4"/>
  <c r="C46" i="4"/>
  <c r="C44" i="4"/>
  <c r="C42" i="4"/>
  <c r="G28" i="4"/>
  <c r="C48" i="4" l="1"/>
  <c r="B48" i="4"/>
  <c r="F25" i="4" l="1"/>
  <c r="F26" i="4"/>
  <c r="G26" i="4" s="1"/>
  <c r="F27" i="4"/>
  <c r="G27" i="4" s="1"/>
  <c r="G25" i="4" l="1"/>
  <c r="A48" i="4"/>
  <c r="F24" i="4" s="1"/>
  <c r="F29" i="4" l="1"/>
  <c r="G29" i="4" s="1"/>
  <c r="G30" i="4" s="1"/>
  <c r="G24" i="4"/>
  <c r="G31" i="4" s="1"/>
</calcChain>
</file>

<file path=xl/sharedStrings.xml><?xml version="1.0" encoding="utf-8"?>
<sst xmlns="http://schemas.openxmlformats.org/spreadsheetml/2006/main" count="899" uniqueCount="228">
  <si>
    <t>Region Type: Air District</t>
  </si>
  <si>
    <t>Season: Annual</t>
  </si>
  <si>
    <t>Vehicle Classification: EMFAC2011 Categories</t>
  </si>
  <si>
    <t>Units: miles/day for VMT, trips/day for Trips, tons/day for Emissions, 1000 gallons/day for Fuel Consumption</t>
  </si>
  <si>
    <t>Region</t>
  </si>
  <si>
    <t>Speed</t>
  </si>
  <si>
    <t>Fuel</t>
  </si>
  <si>
    <t>Population</t>
  </si>
  <si>
    <t>VMT</t>
  </si>
  <si>
    <t>Trips</t>
  </si>
  <si>
    <t>ROG_RUNEX</t>
  </si>
  <si>
    <t>ROG_IDLEX</t>
  </si>
  <si>
    <t>ROG_STREX</t>
  </si>
  <si>
    <t>ROG_TOTEX</t>
  </si>
  <si>
    <t>ROG_DIURN</t>
  </si>
  <si>
    <t>ROG_TOTAL</t>
  </si>
  <si>
    <t>TOG_RUNEX</t>
  </si>
  <si>
    <t>TOG_IDLEX</t>
  </si>
  <si>
    <t>TOG_STREX</t>
  </si>
  <si>
    <t>TOG_TOTEX</t>
  </si>
  <si>
    <t>TOG_DIURN</t>
  </si>
  <si>
    <t>TOG_TOTAL</t>
  </si>
  <si>
    <t>CO_RUNEX</t>
  </si>
  <si>
    <t>CO_IDLEX</t>
  </si>
  <si>
    <t>CO_STREX</t>
  </si>
  <si>
    <t>CO_TOTEX</t>
  </si>
  <si>
    <t>NOx_RUNEX</t>
  </si>
  <si>
    <t>NOx_IDLEX</t>
  </si>
  <si>
    <t>NOx_STREX</t>
  </si>
  <si>
    <t>NOx_TOTEX</t>
  </si>
  <si>
    <t>CO2_RUNEX</t>
  </si>
  <si>
    <t>CO2_IDLEX</t>
  </si>
  <si>
    <t>CO2_STREX</t>
  </si>
  <si>
    <t>CO2_TOTEX</t>
  </si>
  <si>
    <t>PM10_RUNEX</t>
  </si>
  <si>
    <t>PM10_IDLEX</t>
  </si>
  <si>
    <t>PM10_STREX</t>
  </si>
  <si>
    <t>PM10_TOTEX</t>
  </si>
  <si>
    <t>PM10_PMTW</t>
  </si>
  <si>
    <t>PM10_PMBW</t>
  </si>
  <si>
    <t>PM10_TOTAL</t>
  </si>
  <si>
    <t>LDA</t>
  </si>
  <si>
    <t>LDT1</t>
  </si>
  <si>
    <t>LDT2</t>
  </si>
  <si>
    <t>Provide all assumptions, rationales, and references for figures used in calculations.</t>
  </si>
  <si>
    <t>Conversion Factors</t>
  </si>
  <si>
    <t>Grams per Ton</t>
  </si>
  <si>
    <t>grams/ton'</t>
  </si>
  <si>
    <t>Miles / kWh</t>
  </si>
  <si>
    <t>miles/kWh</t>
  </si>
  <si>
    <t>ROG split</t>
  </si>
  <si>
    <t>NOX split</t>
  </si>
  <si>
    <t>Conversions</t>
  </si>
  <si>
    <t>g/ton</t>
  </si>
  <si>
    <t>PM Weighting Factor</t>
  </si>
  <si>
    <t>Gas and Diesel Averaged</t>
  </si>
  <si>
    <t>Total Emissions (inc. evap) (g/mile)</t>
  </si>
  <si>
    <t>Vehicle Type</t>
  </si>
  <si>
    <t xml:space="preserve">ROG </t>
  </si>
  <si>
    <t xml:space="preserve">NOX </t>
  </si>
  <si>
    <t>PM10 Exhaust</t>
  </si>
  <si>
    <t>PM10 Other</t>
  </si>
  <si>
    <t>CO2</t>
  </si>
  <si>
    <t>LDAs</t>
  </si>
  <si>
    <t>Motorcycles</t>
  </si>
  <si>
    <t>Electric</t>
  </si>
  <si>
    <t>ROG (g/mile)</t>
  </si>
  <si>
    <t>NOX (g/mile)</t>
  </si>
  <si>
    <t>PM10 (g/mile)</t>
  </si>
  <si>
    <t>CO2 (g/mile)</t>
  </si>
  <si>
    <t>N/A</t>
  </si>
  <si>
    <t>MDVs</t>
  </si>
  <si>
    <t>Cost-Effectiveness Inputs</t>
  </si>
  <si>
    <t>Project Number</t>
  </si>
  <si>
    <t># Years Effective</t>
  </si>
  <si>
    <t>Project Description</t>
  </si>
  <si>
    <t>Total TFCA Funding</t>
  </si>
  <si>
    <t>Total Project Cost</t>
  </si>
  <si>
    <t>Calculations Tab: Complete areas shaded in yellow only</t>
  </si>
  <si>
    <t>Emissions Reduction Calculations</t>
  </si>
  <si>
    <t>Step 1 - Emissions of displaced conventional vehicles</t>
  </si>
  <si>
    <t>Charger Information</t>
  </si>
  <si>
    <t>Emission Factors of displaced vehicle (g/mile)</t>
  </si>
  <si>
    <t>Charger ID</t>
  </si>
  <si>
    <t>Description</t>
  </si>
  <si>
    <t>Type</t>
  </si>
  <si>
    <t>Rate (KW)</t>
  </si>
  <si>
    <t>Make</t>
  </si>
  <si>
    <t>Model</t>
  </si>
  <si>
    <t>Annual Usage (kWh)</t>
  </si>
  <si>
    <t>Annual EV miles</t>
  </si>
  <si>
    <t>ROG</t>
  </si>
  <si>
    <t>NOx</t>
  </si>
  <si>
    <t>TOTALS</t>
  </si>
  <si>
    <t>Cost-Effectiveness Results</t>
  </si>
  <si>
    <t>Annual</t>
  </si>
  <si>
    <t>Lifetime</t>
  </si>
  <si>
    <t>1. ROG Emissions Reduced</t>
  </si>
  <si>
    <t>Tons</t>
  </si>
  <si>
    <t>2. NOx Emissions Reduced</t>
  </si>
  <si>
    <t>3. PM Emissions Reduced</t>
  </si>
  <si>
    <t>4. Weighted PM Emissions Reduced</t>
  </si>
  <si>
    <t>Weighted Tons</t>
  </si>
  <si>
    <t>5. CO2 Emissions Reduced</t>
  </si>
  <si>
    <t>6. Total Criterial Emission Reductions</t>
  </si>
  <si>
    <t>7. TFCA Unweighted Cost Effectiveness</t>
  </si>
  <si>
    <t>/ton</t>
  </si>
  <si>
    <t>8. TFCA Weighted Cost Effectiveness</t>
  </si>
  <si>
    <t>/weighted ton</t>
  </si>
  <si>
    <t>Continued from above table</t>
  </si>
  <si>
    <t>Step 1 - Emissions of discplaced conventional vehicles</t>
  </si>
  <si>
    <t>Emission Reductions (g/yr)</t>
  </si>
  <si>
    <t>Calendar Year</t>
  </si>
  <si>
    <t>Vehicle Category</t>
  </si>
  <si>
    <t>Model Year</t>
  </si>
  <si>
    <t>CH4_RUNEX</t>
  </si>
  <si>
    <t>CH4_IDLEX</t>
  </si>
  <si>
    <t>CH4_STREX</t>
  </si>
  <si>
    <t>CH4_TOTEX</t>
  </si>
  <si>
    <t>Region: Bay Area AQMD</t>
  </si>
  <si>
    <t>PM2.5_RUNEX</t>
  </si>
  <si>
    <t>PM2.5_IDLEX</t>
  </si>
  <si>
    <t>PM2.5_STREX</t>
  </si>
  <si>
    <t>PM2.5_TOTEX</t>
  </si>
  <si>
    <t>PM2.5_PMTW</t>
  </si>
  <si>
    <t>PM2.5_PMBW</t>
  </si>
  <si>
    <t>PM2.5_TOTAL</t>
  </si>
  <si>
    <t>N2O_RUNEX</t>
  </si>
  <si>
    <t>N2O_IDLEX</t>
  </si>
  <si>
    <t>N2O_STREX</t>
  </si>
  <si>
    <t>N2O_TOTEX</t>
  </si>
  <si>
    <t>ROG_HOTSOAK</t>
  </si>
  <si>
    <t>ROG_RUNLOSS</t>
  </si>
  <si>
    <t>ROG_RESTLOSS</t>
  </si>
  <si>
    <t>TOG_HOTSOAK</t>
  </si>
  <si>
    <t>TOG_RUNLOSS</t>
  </si>
  <si>
    <t>TOG_RESTLOSS</t>
  </si>
  <si>
    <t>SOx_RUNEX</t>
  </si>
  <si>
    <t>SOx_IDLEX</t>
  </si>
  <si>
    <t>SOx_STREX</t>
  </si>
  <si>
    <t>SOx_TOTEX</t>
  </si>
  <si>
    <t>Fuel Consumption</t>
  </si>
  <si>
    <t>Bay Area AQMD</t>
  </si>
  <si>
    <t>Aggregate</t>
  </si>
  <si>
    <t>Gasoline</t>
  </si>
  <si>
    <t>Diesel</t>
  </si>
  <si>
    <t>Electricity</t>
  </si>
  <si>
    <t>Source: EMFAC2017 (v1.0.3) Emissions Inventory</t>
  </si>
  <si>
    <t>Calendar Year: 2021, 2022, 2023, 2024</t>
  </si>
  <si>
    <t>Source: EMFAC2021 (v1.0.2) Emissions Inventory</t>
  </si>
  <si>
    <t>Calendar Year: 2023, 2024, 2025</t>
  </si>
  <si>
    <t>Vehicle Classification: EMFAC202x Categories</t>
  </si>
  <si>
    <t>Units:  miles/day for CVMT and EVMT, trips/day for Trips, kWh/day for Energy Consumption, tons/day for Emissions, 1000 gallons/day for Fuel Consumption</t>
  </si>
  <si>
    <t>Total VMT</t>
  </si>
  <si>
    <t>CVMT</t>
  </si>
  <si>
    <t>EVMT</t>
  </si>
  <si>
    <t>Energy Consumption</t>
  </si>
  <si>
    <t>NH3_RUNEX</t>
  </si>
  <si>
    <t>Plug-in Hybrid</t>
  </si>
  <si>
    <t>NOX TOTAL</t>
  </si>
  <si>
    <t>Total Gas and Diesel</t>
  </si>
  <si>
    <t>PM10 Total Ex</t>
  </si>
  <si>
    <t>Total EVs and PHEVs</t>
  </si>
  <si>
    <t>CO2 Total</t>
  </si>
  <si>
    <t>ROG Total</t>
  </si>
  <si>
    <t>2023 - 3 Years</t>
  </si>
  <si>
    <t>Level 2 (low)</t>
  </si>
  <si>
    <t>Level 2 (high)</t>
  </si>
  <si>
    <t xml:space="preserve">Total EVs </t>
  </si>
  <si>
    <t>EV and PHEVs Averaged</t>
  </si>
  <si>
    <t>EVs Averaged</t>
  </si>
  <si>
    <t>From EMFAC 2014 CY2017 MDYR2017 vehicles, split of ROG and NOx emissions</t>
  </si>
  <si>
    <t>Emission Factors of plug-in hybried or electric vehicle (g/mile)</t>
  </si>
  <si>
    <t>Level 1 (low)</t>
  </si>
  <si>
    <t>DC Fast</t>
  </si>
  <si>
    <t>Updated 1/18/2023</t>
  </si>
  <si>
    <t>ELECTRIC VEHICLE (EV) INFRASTRUCTURE PROJECTS</t>
  </si>
  <si>
    <t>FYE 2024 TFCA County Program Manager Fund Worksheet</t>
  </si>
  <si>
    <r>
      <t>Detailed instructions are available in</t>
    </r>
    <r>
      <rPr>
        <b/>
        <sz val="11"/>
        <rFont val="MS Sans Serif"/>
      </rPr>
      <t xml:space="preserve"> Appendix H</t>
    </r>
    <r>
      <rPr>
        <sz val="11"/>
        <rFont val="MS Sans Serif"/>
      </rPr>
      <t xml:space="preserve"> of the County Program Manager Fund Expenditure Plan Guidance Fiscal Year Ending 2024 at:</t>
    </r>
  </si>
  <si>
    <t xml:space="preserve">http://www.baaqmd.gov/tfca4pm </t>
  </si>
  <si>
    <r>
      <t xml:space="preserve">General Information Tab:  </t>
    </r>
    <r>
      <rPr>
        <sz val="10"/>
        <rFont val="Arial"/>
        <family val="2"/>
      </rPr>
      <t>Complete areas shaded in yellow.</t>
    </r>
  </si>
  <si>
    <t>Project Number (24XXXYY)</t>
  </si>
  <si>
    <t>Project Title</t>
  </si>
  <si>
    <t>Project Type Code (e.g., 7a)</t>
  </si>
  <si>
    <t>County (2-3 character abbreviation)</t>
  </si>
  <si>
    <t>Worksheet Calculated By</t>
  </si>
  <si>
    <t>Date of Submission</t>
  </si>
  <si>
    <t>Project Sponsor</t>
  </si>
  <si>
    <t>Project Sponsor Organization</t>
  </si>
  <si>
    <t>Public Agency? (Y or N)</t>
  </si>
  <si>
    <t>Contact Name</t>
  </si>
  <si>
    <t>Email Address</t>
  </si>
  <si>
    <t>Phone Number</t>
  </si>
  <si>
    <t>Mailing Address</t>
  </si>
  <si>
    <t>City</t>
  </si>
  <si>
    <t>State</t>
  </si>
  <si>
    <t>CA</t>
  </si>
  <si>
    <t>Zip</t>
  </si>
  <si>
    <t>Project Schedule</t>
  </si>
  <si>
    <t>Project Start Date</t>
  </si>
  <si>
    <t>Project Completion Date</t>
  </si>
  <si>
    <t>Final Report to CMA</t>
  </si>
  <si>
    <t>Notes &amp; Assumptions</t>
  </si>
  <si>
    <t>Charging Station Type</t>
  </si>
  <si>
    <t>Level 1</t>
  </si>
  <si>
    <t>Level 2</t>
  </si>
  <si>
    <t xml:space="preserve">: A charging station that uses an external charger, and supplies electricity in the form of direct current, typically at a rate of 40KW or higher. </t>
  </si>
  <si>
    <t>Inputs</t>
  </si>
  <si>
    <t>Assumptions</t>
  </si>
  <si>
    <t>Cost Effectiveness Inputs, # Years Effectiveness</t>
  </si>
  <si>
    <t>3 years is recommended - Not to exceed 4 years</t>
  </si>
  <si>
    <r>
      <rPr>
        <b/>
        <sz val="10"/>
        <rFont val="MS Sans Serif"/>
      </rPr>
      <t>Charger ID</t>
    </r>
    <r>
      <rPr>
        <sz val="10"/>
        <rFont val="MS Sans Serif"/>
      </rPr>
      <t xml:space="preserve"> (Column A)</t>
    </r>
  </si>
  <si>
    <t>List each charger separately</t>
  </si>
  <si>
    <r>
      <t xml:space="preserve">Description </t>
    </r>
    <r>
      <rPr>
        <sz val="10"/>
        <rFont val="MS Sans Serif"/>
      </rPr>
      <t>(Column B)</t>
    </r>
  </si>
  <si>
    <t>Enter description</t>
  </si>
  <si>
    <r>
      <rPr>
        <b/>
        <sz val="10"/>
        <rFont val="MS Sans Serif"/>
      </rPr>
      <t xml:space="preserve">Type </t>
    </r>
    <r>
      <rPr>
        <sz val="10"/>
        <rFont val="MS Sans Serif"/>
      </rPr>
      <t>(Column C)</t>
    </r>
  </si>
  <si>
    <t>Select the type of charger from the dropdown menu, charger types are defined in "Notes and Assumption" tab</t>
  </si>
  <si>
    <r>
      <rPr>
        <b/>
        <sz val="10"/>
        <rFont val="MS Sans Serif"/>
      </rPr>
      <t>Rate (KW)</t>
    </r>
    <r>
      <rPr>
        <sz val="10"/>
        <rFont val="MS Sans Serif"/>
      </rPr>
      <t xml:space="preserve"> (Column D) </t>
    </r>
  </si>
  <si>
    <t>Enter the equipment's Rate kW</t>
  </si>
  <si>
    <r>
      <rPr>
        <b/>
        <sz val="10"/>
        <rFont val="MS Sans Serif"/>
      </rPr>
      <t>Total TFCA Funding</t>
    </r>
    <r>
      <rPr>
        <sz val="10"/>
        <rFont val="MS Sans Serif"/>
      </rPr>
      <t xml:space="preserve"> (O3)</t>
    </r>
  </si>
  <si>
    <t>Enter the total amount of TFCA funding requested for all chargers</t>
  </si>
  <si>
    <r>
      <rPr>
        <b/>
        <sz val="10"/>
        <rFont val="MS Sans Serif"/>
      </rPr>
      <t>Annual Usage (kWh)</t>
    </r>
    <r>
      <rPr>
        <sz val="10"/>
        <rFont val="MS Sans Serif"/>
      </rPr>
      <t xml:space="preserve"> (Column G)</t>
    </r>
  </si>
  <si>
    <t xml:space="preserve">(Rate kW) x (charger's estimated hours of usage per day) x (365 days per year) x (quantity of chargers). </t>
  </si>
  <si>
    <t>ELECTRIC VEHICLES (EV) INFRASTRUCTURE PROJECTS</t>
  </si>
  <si>
    <t>FYE 2024 TFCA Regional Fund Worksheet</t>
  </si>
  <si>
    <t>Version 2024, Updated 1/20/2023</t>
  </si>
  <si>
    <t>: A charging station that supplies electricity to a EV’s onboard charger in the form of alternating current. Level 1 charging stations use a 120V AC connection</t>
  </si>
  <si>
    <t>: A charging station that supplies electricity to a EV’s onboard charger in the form of alternating current. Level 2 charging stations require a 208/240V AC connection.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</si>
</sst>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0.000"/>
    <numFmt numFmtId="165" formatCode="_(&quot;$&quot;* #,##0_);_(&quot;$&quot;* \(#,##0\);_(&quot;$&quot;* &quot;-&quot;??_);_(@_)"/>
    <numFmt numFmtId="166" formatCode="_(* #,##0_);_(* \(#,##0\);_(* &quot;-&quot;??_);_(@_)"/>
    <numFmt numFmtId="167" formatCode="_(&quot;$&quot;* #,##0.000000_);_(&quot;$&quot;* \(#,##0.000000\);_(&quot;$&quot;* &quot;-&quot;??_);_(@_)"/>
    <numFmt numFmtId="168" formatCode="_(* #,##0.0000_);_(* \(#,##0.0000\);_(* &quot;-&quot;??_);_(@_)"/>
    <numFmt numFmtId="169" formatCode="0.00000000000000000000000000000000000000000000000000000000000000000000000000000000000000000000000000000"/>
    <numFmt numFmtId="170" formatCode="0.000000"/>
    <numFmt numFmtId="171" formatCode="[&lt;=9999999]###\-####;\(###\)\ ###\-####"/>
    <numFmt numFmtId="172" formatCode="00000"/>
  </numFmts>
  <fonts count="4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2"/>
      <color theme="1"/>
      <name val="Arial"/>
      <family val="2"/>
    </font>
    <font>
      <sz val="11"/>
      <color theme="1"/>
      <name val="Arial"/>
      <family val="2"/>
    </font>
    <font>
      <b/>
      <sz val="11"/>
      <color theme="1"/>
      <name val="Arial"/>
      <family val="2"/>
    </font>
    <font>
      <sz val="10"/>
      <color theme="1"/>
      <name val="Arial"/>
      <family val="2"/>
    </font>
    <font>
      <b/>
      <sz val="14"/>
      <color theme="1"/>
      <name val="Arial"/>
      <family val="2"/>
    </font>
    <font>
      <b/>
      <sz val="12"/>
      <color theme="1"/>
      <name val="Arial"/>
      <family val="2"/>
    </font>
    <font>
      <sz val="11"/>
      <name val="Calibri"/>
      <family val="2"/>
      <scheme val="minor"/>
    </font>
    <font>
      <b/>
      <sz val="11"/>
      <name val="Calibri"/>
      <family val="2"/>
      <scheme val="minor"/>
    </font>
    <font>
      <i/>
      <sz val="10"/>
      <name val="Calibri"/>
      <family val="2"/>
      <scheme val="minor"/>
    </font>
    <font>
      <sz val="10"/>
      <name val="Arial"/>
      <family val="2"/>
    </font>
    <font>
      <b/>
      <sz val="10"/>
      <name val="Arial"/>
      <family val="2"/>
    </font>
    <font>
      <u/>
      <sz val="11"/>
      <color theme="10"/>
      <name val="Calibri"/>
      <family val="2"/>
      <scheme val="minor"/>
    </font>
    <font>
      <sz val="10"/>
      <name val="MS Sans Serif"/>
    </font>
    <font>
      <b/>
      <sz val="18"/>
      <name val="Arial"/>
      <family val="2"/>
    </font>
    <font>
      <b/>
      <sz val="16"/>
      <name val="Arial"/>
      <family val="2"/>
    </font>
    <font>
      <sz val="10"/>
      <name val="MS Sans Serif"/>
      <family val="2"/>
    </font>
    <font>
      <sz val="11"/>
      <name val="MS Sans Serif"/>
    </font>
    <font>
      <b/>
      <sz val="11"/>
      <name val="MS Sans Serif"/>
    </font>
    <font>
      <b/>
      <i/>
      <sz val="10"/>
      <name val="MS Sans Serif"/>
      <family val="2"/>
    </font>
    <font>
      <b/>
      <sz val="12"/>
      <name val="Arial"/>
      <family val="2"/>
    </font>
    <font>
      <u/>
      <sz val="10"/>
      <name val="Arial"/>
      <family val="2"/>
    </font>
    <font>
      <b/>
      <u/>
      <sz val="11"/>
      <color theme="1"/>
      <name val="Calibri"/>
      <family val="2"/>
      <scheme val="minor"/>
    </font>
    <font>
      <b/>
      <sz val="10"/>
      <name val="MS Sans Serif"/>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2"/>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indexed="64"/>
      </patternFill>
    </fill>
    <fill>
      <patternFill patternType="solid">
        <fgColor theme="4"/>
        <bgColor theme="4"/>
      </patternFill>
    </fill>
    <fill>
      <patternFill patternType="solid">
        <fgColor theme="0" tint="-0.249977111117893"/>
        <bgColor indexed="64"/>
      </patternFill>
    </fill>
    <fill>
      <patternFill patternType="solid">
        <fgColor indexed="43"/>
        <bgColor indexed="64"/>
      </patternFill>
    </fill>
    <fill>
      <patternFill patternType="solid">
        <fgColor rgb="FFFFFF00"/>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4"/>
      </top>
      <bottom/>
      <diagonal/>
    </border>
    <border>
      <left/>
      <right style="thin">
        <color theme="4"/>
      </right>
      <top style="thin">
        <color theme="4"/>
      </top>
      <bottom/>
      <diagonal/>
    </border>
    <border>
      <left/>
      <right style="thin">
        <color theme="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auto="1"/>
      </left>
      <right style="medium">
        <color auto="1"/>
      </right>
      <top style="medium">
        <color auto="1"/>
      </top>
      <bottom style="medium">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47">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0" borderId="0" applyNumberFormat="0" applyFill="0" applyBorder="0" applyAlignment="0" applyProtection="0"/>
    <xf numFmtId="0" fontId="30" fillId="0" borderId="0"/>
    <xf numFmtId="8" fontId="33" fillId="0" borderId="0" applyFont="0" applyFill="0" applyBorder="0" applyAlignment="0" applyProtection="0"/>
  </cellStyleXfs>
  <cellXfs count="209">
    <xf numFmtId="0" fontId="0" fillId="0" borderId="0" xfId="0"/>
    <xf numFmtId="0" fontId="16" fillId="0" borderId="0" xfId="0" applyFont="1"/>
    <xf numFmtId="0" fontId="19" fillId="0" borderId="0" xfId="0" applyFont="1"/>
    <xf numFmtId="0" fontId="19" fillId="35" borderId="10" xfId="0" applyFont="1" applyFill="1" applyBorder="1" applyAlignment="1">
      <alignment horizontal="center" vertical="center"/>
    </xf>
    <xf numFmtId="165" fontId="19" fillId="35" borderId="10" xfId="2" applyNumberFormat="1" applyFont="1" applyFill="1" applyBorder="1" applyAlignment="1">
      <alignment horizontal="center" vertical="center"/>
    </xf>
    <xf numFmtId="0" fontId="19" fillId="34" borderId="17" xfId="0" applyFont="1" applyFill="1" applyBorder="1" applyAlignment="1">
      <alignment horizontal="center" vertical="center" wrapText="1"/>
    </xf>
    <xf numFmtId="0" fontId="19" fillId="34" borderId="10" xfId="0" applyFont="1" applyFill="1" applyBorder="1" applyAlignment="1">
      <alignment horizontal="center" vertical="center" wrapText="1"/>
    </xf>
    <xf numFmtId="0" fontId="19" fillId="34" borderId="18" xfId="0" applyFont="1" applyFill="1" applyBorder="1" applyAlignment="1">
      <alignment horizontal="center" vertical="center" wrapText="1"/>
    </xf>
    <xf numFmtId="0" fontId="21" fillId="35" borderId="17" xfId="0" applyFont="1" applyFill="1" applyBorder="1"/>
    <xf numFmtId="0" fontId="21" fillId="35" borderId="10" xfId="0" applyFont="1" applyFill="1" applyBorder="1"/>
    <xf numFmtId="166" fontId="21" fillId="35" borderId="10" xfId="1" applyNumberFormat="1" applyFont="1" applyFill="1" applyBorder="1"/>
    <xf numFmtId="0" fontId="19" fillId="34" borderId="12" xfId="0" applyFont="1" applyFill="1" applyBorder="1" applyAlignment="1">
      <alignment horizontal="right" vertical="center"/>
    </xf>
    <xf numFmtId="0" fontId="19" fillId="34" borderId="13" xfId="0" applyFont="1" applyFill="1" applyBorder="1"/>
    <xf numFmtId="168" fontId="21" fillId="0" borderId="10" xfId="1" applyNumberFormat="1" applyFont="1" applyBorder="1"/>
    <xf numFmtId="168" fontId="21" fillId="0" borderId="10" xfId="0" applyNumberFormat="1" applyFont="1" applyBorder="1"/>
    <xf numFmtId="0" fontId="21" fillId="0" borderId="18" xfId="0" applyFont="1" applyBorder="1"/>
    <xf numFmtId="0" fontId="21" fillId="0" borderId="21" xfId="0" applyFont="1" applyBorder="1"/>
    <xf numFmtId="165" fontId="21" fillId="0" borderId="21" xfId="2" applyNumberFormat="1" applyFont="1" applyBorder="1"/>
    <xf numFmtId="0" fontId="21" fillId="0" borderId="22" xfId="0" applyFont="1" applyBorder="1"/>
    <xf numFmtId="165" fontId="23" fillId="33" borderId="19" xfId="2" applyNumberFormat="1" applyFont="1" applyFill="1" applyBorder="1" applyAlignment="1">
      <alignment vertical="center"/>
    </xf>
    <xf numFmtId="0" fontId="23" fillId="33" borderId="24" xfId="0" applyFont="1" applyFill="1" applyBorder="1" applyAlignment="1">
      <alignment horizontal="left" wrapText="1"/>
    </xf>
    <xf numFmtId="0" fontId="19" fillId="40" borderId="17" xfId="0" applyFont="1" applyFill="1" applyBorder="1" applyAlignment="1">
      <alignment horizontal="center" wrapText="1"/>
    </xf>
    <xf numFmtId="0" fontId="19" fillId="40" borderId="10" xfId="0" applyFont="1" applyFill="1" applyBorder="1" applyAlignment="1">
      <alignment horizontal="center" wrapText="1"/>
    </xf>
    <xf numFmtId="0" fontId="19" fillId="40" borderId="18" xfId="0" applyFont="1" applyFill="1" applyBorder="1" applyAlignment="1">
      <alignment horizontal="center" wrapText="1"/>
    </xf>
    <xf numFmtId="43" fontId="19" fillId="33" borderId="17" xfId="0" applyNumberFormat="1" applyFont="1" applyFill="1" applyBorder="1"/>
    <xf numFmtId="43" fontId="19" fillId="33" borderId="10" xfId="0" applyNumberFormat="1" applyFont="1" applyFill="1" applyBorder="1"/>
    <xf numFmtId="41" fontId="19" fillId="33" borderId="18" xfId="0" applyNumberFormat="1" applyFont="1" applyFill="1" applyBorder="1"/>
    <xf numFmtId="41" fontId="20" fillId="33" borderId="14" xfId="0" applyNumberFormat="1" applyFont="1" applyFill="1" applyBorder="1"/>
    <xf numFmtId="41" fontId="20" fillId="33" borderId="15" xfId="0" applyNumberFormat="1" applyFont="1" applyFill="1" applyBorder="1"/>
    <xf numFmtId="41" fontId="20" fillId="33" borderId="16" xfId="0" applyNumberFormat="1" applyFont="1" applyFill="1" applyBorder="1"/>
    <xf numFmtId="0" fontId="0" fillId="43" borderId="0" xfId="0" applyFill="1"/>
    <xf numFmtId="0" fontId="16" fillId="43" borderId="0" xfId="0" applyFont="1" applyFill="1"/>
    <xf numFmtId="0" fontId="16" fillId="42" borderId="0" xfId="0" applyFont="1" applyFill="1"/>
    <xf numFmtId="170" fontId="0" fillId="42" borderId="0" xfId="0" applyNumberFormat="1" applyFill="1" applyAlignment="1">
      <alignment horizontal="center"/>
    </xf>
    <xf numFmtId="164" fontId="0" fillId="42" borderId="0" xfId="0" applyNumberFormat="1" applyFill="1" applyAlignment="1">
      <alignment horizontal="center"/>
    </xf>
    <xf numFmtId="0" fontId="0" fillId="42" borderId="0" xfId="0" applyFill="1"/>
    <xf numFmtId="164" fontId="0" fillId="43" borderId="0" xfId="0" applyNumberFormat="1" applyFill="1"/>
    <xf numFmtId="169" fontId="0" fillId="43" borderId="0" xfId="0" applyNumberFormat="1" applyFill="1"/>
    <xf numFmtId="1" fontId="0" fillId="43" borderId="0" xfId="0" applyNumberFormat="1" applyFill="1"/>
    <xf numFmtId="1" fontId="16" fillId="43" borderId="0" xfId="0" applyNumberFormat="1" applyFont="1" applyFill="1"/>
    <xf numFmtId="0" fontId="16" fillId="42" borderId="0" xfId="0" applyFont="1" applyFill="1" applyAlignment="1">
      <alignment horizontal="center"/>
    </xf>
    <xf numFmtId="0" fontId="0" fillId="0" borderId="41" xfId="0" applyBorder="1"/>
    <xf numFmtId="0" fontId="13" fillId="44" borderId="0" xfId="0" applyFont="1" applyFill="1"/>
    <xf numFmtId="0" fontId="16" fillId="0" borderId="41" xfId="0" applyFont="1" applyBorder="1"/>
    <xf numFmtId="0" fontId="16" fillId="0" borderId="42" xfId="0" applyFont="1" applyBorder="1"/>
    <xf numFmtId="0" fontId="13" fillId="44" borderId="43" xfId="0" applyFont="1" applyFill="1" applyBorder="1"/>
    <xf numFmtId="0" fontId="16" fillId="42" borderId="41" xfId="0" applyFont="1" applyFill="1" applyBorder="1"/>
    <xf numFmtId="0" fontId="0" fillId="43" borderId="37" xfId="0" applyFill="1" applyBorder="1"/>
    <xf numFmtId="0" fontId="16" fillId="42" borderId="38" xfId="0" applyFont="1" applyFill="1" applyBorder="1" applyAlignment="1">
      <alignment horizontal="center"/>
    </xf>
    <xf numFmtId="170" fontId="0" fillId="42" borderId="38" xfId="0" applyNumberFormat="1" applyFill="1" applyBorder="1" applyAlignment="1">
      <alignment horizontal="center"/>
    </xf>
    <xf numFmtId="1" fontId="0" fillId="42" borderId="38" xfId="0" applyNumberFormat="1" applyFill="1" applyBorder="1" applyAlignment="1">
      <alignment horizontal="center"/>
    </xf>
    <xf numFmtId="1" fontId="16" fillId="42" borderId="38" xfId="0" applyNumberFormat="1" applyFont="1" applyFill="1" applyBorder="1" applyAlignment="1">
      <alignment horizontal="center"/>
    </xf>
    <xf numFmtId="0" fontId="0" fillId="42" borderId="38" xfId="0" applyFill="1" applyBorder="1"/>
    <xf numFmtId="0" fontId="0" fillId="43" borderId="39" xfId="0" applyFill="1" applyBorder="1"/>
    <xf numFmtId="0" fontId="0" fillId="43" borderId="29" xfId="0" applyFill="1" applyBorder="1"/>
    <xf numFmtId="0" fontId="0" fillId="42" borderId="29" xfId="0" applyFill="1" applyBorder="1"/>
    <xf numFmtId="0" fontId="0" fillId="42" borderId="40" xfId="0" applyFill="1" applyBorder="1"/>
    <xf numFmtId="0" fontId="13" fillId="41" borderId="37" xfId="0" applyFont="1" applyFill="1" applyBorder="1"/>
    <xf numFmtId="0" fontId="17" fillId="41" borderId="0" xfId="0" applyFont="1" applyFill="1"/>
    <xf numFmtId="0" fontId="17" fillId="41" borderId="0" xfId="0" applyFont="1" applyFill="1" applyAlignment="1">
      <alignment horizontal="center"/>
    </xf>
    <xf numFmtId="1" fontId="17" fillId="41" borderId="38" xfId="0" applyNumberFormat="1" applyFont="1" applyFill="1" applyBorder="1" applyAlignment="1">
      <alignment horizontal="center"/>
    </xf>
    <xf numFmtId="0" fontId="13" fillId="41" borderId="0" xfId="0" applyFont="1" applyFill="1"/>
    <xf numFmtId="0" fontId="25" fillId="45" borderId="34" xfId="0" applyFont="1" applyFill="1" applyBorder="1"/>
    <xf numFmtId="0" fontId="24" fillId="45" borderId="35" xfId="0" applyFont="1" applyFill="1" applyBorder="1"/>
    <xf numFmtId="0" fontId="26" fillId="43" borderId="0" xfId="0" applyFont="1" applyFill="1"/>
    <xf numFmtId="9" fontId="0" fillId="43" borderId="0" xfId="0" applyNumberFormat="1" applyFill="1"/>
    <xf numFmtId="0" fontId="19" fillId="34" borderId="32" xfId="0" applyFont="1" applyFill="1" applyBorder="1" applyAlignment="1">
      <alignment horizontal="center" vertical="center" wrapText="1"/>
    </xf>
    <xf numFmtId="166" fontId="21" fillId="35" borderId="32" xfId="1" applyNumberFormat="1" applyFont="1" applyFill="1" applyBorder="1"/>
    <xf numFmtId="0" fontId="21" fillId="35" borderId="47" xfId="0" applyFont="1" applyFill="1" applyBorder="1"/>
    <xf numFmtId="0" fontId="21" fillId="35" borderId="48" xfId="0" applyFont="1" applyFill="1" applyBorder="1"/>
    <xf numFmtId="166" fontId="21" fillId="35" borderId="48" xfId="1" applyNumberFormat="1" applyFont="1" applyFill="1" applyBorder="1"/>
    <xf numFmtId="166" fontId="21" fillId="35" borderId="35" xfId="1" applyNumberFormat="1" applyFont="1" applyFill="1" applyBorder="1"/>
    <xf numFmtId="166" fontId="28" fillId="33" borderId="10" xfId="0" applyNumberFormat="1" applyFont="1" applyFill="1" applyBorder="1"/>
    <xf numFmtId="166" fontId="28" fillId="33" borderId="10" xfId="1" applyNumberFormat="1" applyFont="1" applyFill="1" applyBorder="1"/>
    <xf numFmtId="0" fontId="27" fillId="38" borderId="10" xfId="0" applyFont="1" applyFill="1" applyBorder="1"/>
    <xf numFmtId="0" fontId="19" fillId="43" borderId="0" xfId="0" applyFont="1" applyFill="1"/>
    <xf numFmtId="165" fontId="19" fillId="43" borderId="0" xfId="0" applyNumberFormat="1" applyFont="1" applyFill="1"/>
    <xf numFmtId="0" fontId="19" fillId="43" borderId="0" xfId="0" applyFont="1" applyFill="1" applyAlignment="1">
      <alignment horizontal="center" vertical="center" wrapText="1"/>
    </xf>
    <xf numFmtId="165" fontId="19" fillId="43" borderId="0" xfId="2" applyNumberFormat="1" applyFont="1" applyFill="1"/>
    <xf numFmtId="166" fontId="19" fillId="43" borderId="0" xfId="0" applyNumberFormat="1" applyFont="1" applyFill="1"/>
    <xf numFmtId="1" fontId="19" fillId="43" borderId="0" xfId="0" applyNumberFormat="1" applyFont="1" applyFill="1"/>
    <xf numFmtId="2" fontId="19" fillId="43" borderId="0" xfId="0" applyNumberFormat="1" applyFont="1" applyFill="1"/>
    <xf numFmtId="167" fontId="19" fillId="43" borderId="0" xfId="2" applyNumberFormat="1" applyFont="1" applyFill="1"/>
    <xf numFmtId="44" fontId="19" fillId="43" borderId="0" xfId="2" applyFont="1" applyFill="1"/>
    <xf numFmtId="0" fontId="23" fillId="43" borderId="0" xfId="0" applyFont="1" applyFill="1" applyAlignment="1">
      <alignment horizontal="left" vertical="center"/>
    </xf>
    <xf numFmtId="165" fontId="23" fillId="43" borderId="0" xfId="2" applyNumberFormat="1" applyFont="1" applyFill="1" applyBorder="1" applyAlignment="1">
      <alignment vertical="center"/>
    </xf>
    <xf numFmtId="0" fontId="23" fillId="43" borderId="0" xfId="0" applyFont="1" applyFill="1" applyAlignment="1">
      <alignment horizontal="left" wrapText="1"/>
    </xf>
    <xf numFmtId="0" fontId="21" fillId="43" borderId="0" xfId="0" applyFont="1" applyFill="1"/>
    <xf numFmtId="166" fontId="19" fillId="43" borderId="0" xfId="1" applyNumberFormat="1" applyFont="1" applyFill="1" applyBorder="1"/>
    <xf numFmtId="0" fontId="20" fillId="43" borderId="0" xfId="0" applyFont="1" applyFill="1"/>
    <xf numFmtId="43" fontId="19" fillId="43" borderId="0" xfId="0" applyNumberFormat="1" applyFont="1" applyFill="1"/>
    <xf numFmtId="6" fontId="19" fillId="43" borderId="0" xfId="0" applyNumberFormat="1" applyFont="1" applyFill="1"/>
    <xf numFmtId="0" fontId="19" fillId="43" borderId="0" xfId="0" quotePrefix="1" applyFont="1" applyFill="1"/>
    <xf numFmtId="0" fontId="31" fillId="0" borderId="0" xfId="45" applyFont="1" applyAlignment="1">
      <alignment horizontal="left"/>
    </xf>
    <xf numFmtId="0" fontId="30" fillId="0" borderId="0" xfId="45"/>
    <xf numFmtId="0" fontId="32" fillId="0" borderId="0" xfId="45" applyFont="1" applyAlignment="1">
      <alignment horizontal="left"/>
    </xf>
    <xf numFmtId="0" fontId="33" fillId="0" borderId="0" xfId="0" applyFont="1" applyAlignment="1">
      <alignment horizontal="left"/>
    </xf>
    <xf numFmtId="0" fontId="34" fillId="0" borderId="0" xfId="45" applyFont="1"/>
    <xf numFmtId="0" fontId="29" fillId="0" borderId="0" xfId="44"/>
    <xf numFmtId="0" fontId="36" fillId="0" borderId="0" xfId="45" applyFont="1" applyAlignment="1">
      <alignment horizontal="left"/>
    </xf>
    <xf numFmtId="0" fontId="33" fillId="0" borderId="0" xfId="45" applyFont="1" applyAlignment="1">
      <alignment horizontal="centerContinuous"/>
    </xf>
    <xf numFmtId="0" fontId="30" fillId="0" borderId="0" xfId="45" applyAlignment="1">
      <alignment horizontal="centerContinuous"/>
    </xf>
    <xf numFmtId="0" fontId="28" fillId="0" borderId="0" xfId="45" applyFont="1" applyAlignment="1">
      <alignment vertical="center"/>
    </xf>
    <xf numFmtId="0" fontId="33" fillId="0" borderId="0" xfId="45" applyFont="1"/>
    <xf numFmtId="0" fontId="27" fillId="0" borderId="48" xfId="45" applyFont="1" applyBorder="1" applyAlignment="1">
      <alignment horizontal="right" vertical="center"/>
    </xf>
    <xf numFmtId="14" fontId="27" fillId="46" borderId="33" xfId="45" applyNumberFormat="1" applyFont="1" applyFill="1" applyBorder="1" applyAlignment="1">
      <alignment horizontal="center" vertical="center" wrapText="1"/>
    </xf>
    <xf numFmtId="0" fontId="27" fillId="0" borderId="50" xfId="45" applyFont="1" applyBorder="1" applyAlignment="1">
      <alignment horizontal="right" vertical="center"/>
    </xf>
    <xf numFmtId="0" fontId="30" fillId="0" borderId="0" xfId="45" applyAlignment="1">
      <alignment horizontal="left"/>
    </xf>
    <xf numFmtId="0" fontId="27" fillId="0" borderId="50" xfId="45" applyFont="1" applyBorder="1" applyAlignment="1">
      <alignment horizontal="right" vertical="center" wrapText="1"/>
    </xf>
    <xf numFmtId="0" fontId="27" fillId="0" borderId="45" xfId="45" applyFont="1" applyBorder="1" applyAlignment="1">
      <alignment horizontal="right" vertical="center" wrapText="1"/>
    </xf>
    <xf numFmtId="0" fontId="28" fillId="0" borderId="37" xfId="45" applyFont="1" applyBorder="1" applyAlignment="1">
      <alignment horizontal="left" vertical="center" wrapText="1"/>
    </xf>
    <xf numFmtId="0" fontId="33" fillId="0" borderId="36" xfId="45" applyFont="1" applyBorder="1" applyAlignment="1">
      <alignment horizontal="center" vertical="center"/>
    </xf>
    <xf numFmtId="0" fontId="27" fillId="0" borderId="37" xfId="45" applyFont="1" applyBorder="1" applyAlignment="1">
      <alignment horizontal="right" vertical="center" wrapText="1"/>
    </xf>
    <xf numFmtId="49" fontId="27" fillId="46" borderId="10" xfId="45" applyNumberFormat="1" applyFont="1" applyFill="1" applyBorder="1" applyAlignment="1">
      <alignment horizontal="center" vertical="center" wrapText="1"/>
    </xf>
    <xf numFmtId="171" fontId="27" fillId="46" borderId="10" xfId="45" applyNumberFormat="1" applyFont="1" applyFill="1" applyBorder="1" applyAlignment="1">
      <alignment horizontal="center" vertical="center" wrapText="1"/>
    </xf>
    <xf numFmtId="0" fontId="27" fillId="0" borderId="39" xfId="45" applyFont="1" applyBorder="1" applyAlignment="1">
      <alignment horizontal="right" vertical="center" wrapText="1"/>
    </xf>
    <xf numFmtId="172" fontId="27" fillId="46" borderId="10" xfId="45" applyNumberFormat="1" applyFont="1" applyFill="1" applyBorder="1" applyAlignment="1">
      <alignment horizontal="center" vertical="center" wrapText="1"/>
    </xf>
    <xf numFmtId="8" fontId="27" fillId="0" borderId="36" xfId="46" applyFont="1" applyFill="1" applyBorder="1" applyAlignment="1">
      <alignment vertical="center" wrapText="1"/>
    </xf>
    <xf numFmtId="14" fontId="27" fillId="46" borderId="10" xfId="45" applyNumberFormat="1" applyFont="1" applyFill="1" applyBorder="1" applyAlignment="1">
      <alignment horizontal="center" vertical="center" wrapText="1"/>
    </xf>
    <xf numFmtId="5" fontId="30" fillId="0" borderId="0" xfId="45" applyNumberFormat="1"/>
    <xf numFmtId="43" fontId="21" fillId="33" borderId="17" xfId="1" applyFont="1" applyFill="1" applyBorder="1"/>
    <xf numFmtId="43" fontId="21" fillId="33" borderId="10" xfId="1" applyFont="1" applyFill="1" applyBorder="1"/>
    <xf numFmtId="43" fontId="21" fillId="33" borderId="18" xfId="1" applyFont="1" applyFill="1" applyBorder="1"/>
    <xf numFmtId="43" fontId="21" fillId="33" borderId="47" xfId="1" applyFont="1" applyFill="1" applyBorder="1"/>
    <xf numFmtId="43" fontId="21" fillId="33" borderId="48" xfId="1" applyFont="1" applyFill="1" applyBorder="1"/>
    <xf numFmtId="43" fontId="21" fillId="33" borderId="49" xfId="1" applyFont="1" applyFill="1" applyBorder="1"/>
    <xf numFmtId="166" fontId="21" fillId="33" borderId="18" xfId="1" applyNumberFormat="1" applyFont="1" applyFill="1" applyBorder="1"/>
    <xf numFmtId="166" fontId="21" fillId="33" borderId="49" xfId="1" applyNumberFormat="1" applyFont="1" applyFill="1" applyBorder="1"/>
    <xf numFmtId="0" fontId="37" fillId="0" borderId="51" xfId="0" applyFont="1" applyBorder="1" applyAlignment="1">
      <alignment horizontal="centerContinuous"/>
    </xf>
    <xf numFmtId="0" fontId="38" fillId="0" borderId="51" xfId="0" applyFont="1" applyBorder="1" applyAlignment="1">
      <alignment horizontal="centerContinuous"/>
    </xf>
    <xf numFmtId="0" fontId="39" fillId="0" borderId="0" xfId="0" applyFont="1"/>
    <xf numFmtId="0" fontId="16" fillId="0" borderId="0" xfId="0" applyFont="1" applyAlignment="1">
      <alignment wrapText="1"/>
    </xf>
    <xf numFmtId="0" fontId="16" fillId="0" borderId="0" xfId="0" applyFont="1" applyAlignment="1">
      <alignment horizontal="right" indent="1"/>
    </xf>
    <xf numFmtId="0" fontId="40" fillId="0" borderId="52" xfId="45" applyFont="1" applyBorder="1" applyAlignment="1">
      <alignment horizontal="center"/>
    </xf>
    <xf numFmtId="0" fontId="40" fillId="0" borderId="12" xfId="45" applyFont="1" applyBorder="1" applyAlignment="1">
      <alignment horizontal="right" wrapText="1" indent="1"/>
    </xf>
    <xf numFmtId="0" fontId="30" fillId="0" borderId="10" xfId="45" applyBorder="1" applyAlignment="1">
      <alignment horizontal="right" wrapText="1" indent="1"/>
    </xf>
    <xf numFmtId="0" fontId="40" fillId="0" borderId="10" xfId="45" applyFont="1" applyBorder="1" applyAlignment="1">
      <alignment horizontal="right" wrapText="1" indent="1"/>
    </xf>
    <xf numFmtId="0" fontId="30" fillId="0" borderId="10" xfId="45" applyBorder="1" applyAlignment="1">
      <alignment horizontal="left" indent="1"/>
    </xf>
    <xf numFmtId="0" fontId="30" fillId="0" borderId="10" xfId="45" applyBorder="1" applyAlignment="1">
      <alignment horizontal="right" vertical="top" wrapText="1" indent="1"/>
    </xf>
    <xf numFmtId="165" fontId="19" fillId="47" borderId="10" xfId="2" applyNumberFormat="1" applyFont="1" applyFill="1" applyBorder="1" applyAlignment="1">
      <alignment horizontal="center" vertical="center"/>
    </xf>
    <xf numFmtId="0" fontId="19" fillId="37" borderId="31" xfId="0" applyFont="1" applyFill="1" applyBorder="1" applyAlignment="1">
      <alignment horizontal="left"/>
    </xf>
    <xf numFmtId="0" fontId="19" fillId="37" borderId="32" xfId="0" applyFont="1" applyFill="1" applyBorder="1" applyAlignment="1">
      <alignment horizontal="left"/>
    </xf>
    <xf numFmtId="0" fontId="19" fillId="37" borderId="33" xfId="0" applyFont="1" applyFill="1" applyBorder="1" applyAlignment="1">
      <alignment horizontal="left"/>
    </xf>
    <xf numFmtId="0" fontId="22" fillId="36" borderId="31" xfId="0" applyFont="1" applyFill="1" applyBorder="1" applyAlignment="1">
      <alignment horizontal="left"/>
    </xf>
    <xf numFmtId="0" fontId="22" fillId="36" borderId="32" xfId="0" applyFont="1" applyFill="1" applyBorder="1" applyAlignment="1">
      <alignment horizontal="left"/>
    </xf>
    <xf numFmtId="0" fontId="22" fillId="36" borderId="33" xfId="0" applyFont="1" applyFill="1" applyBorder="1" applyAlignment="1">
      <alignment horizontal="left"/>
    </xf>
    <xf numFmtId="0" fontId="27" fillId="38" borderId="31" xfId="0" applyFont="1" applyFill="1" applyBorder="1" applyAlignment="1">
      <alignment horizontal="center"/>
    </xf>
    <xf numFmtId="0" fontId="27" fillId="38" borderId="32" xfId="0" applyFont="1" applyFill="1" applyBorder="1" applyAlignment="1">
      <alignment horizontal="center"/>
    </xf>
    <xf numFmtId="0" fontId="27" fillId="38" borderId="33" xfId="0" applyFont="1" applyFill="1" applyBorder="1" applyAlignment="1">
      <alignment horizontal="center"/>
    </xf>
    <xf numFmtId="0" fontId="18" fillId="43" borderId="0" xfId="0" applyFont="1" applyFill="1" applyAlignment="1">
      <alignment horizontal="left"/>
    </xf>
    <xf numFmtId="0" fontId="19" fillId="43" borderId="10" xfId="0" applyFont="1" applyFill="1" applyBorder="1" applyAlignment="1">
      <alignment horizontal="center"/>
    </xf>
    <xf numFmtId="0" fontId="20" fillId="0" borderId="0" xfId="0" applyFont="1" applyAlignment="1">
      <alignment horizontal="left"/>
    </xf>
    <xf numFmtId="0" fontId="19" fillId="0" borderId="11" xfId="0" applyFont="1" applyBorder="1" applyAlignment="1">
      <alignment horizontal="left"/>
    </xf>
    <xf numFmtId="0" fontId="19" fillId="0" borderId="12" xfId="0" applyFont="1" applyBorder="1" applyAlignment="1">
      <alignment horizontal="left"/>
    </xf>
    <xf numFmtId="0" fontId="19" fillId="35" borderId="12" xfId="0" applyFont="1" applyFill="1" applyBorder="1" applyAlignment="1">
      <alignment horizontal="center"/>
    </xf>
    <xf numFmtId="0" fontId="19" fillId="35" borderId="13" xfId="0" applyFont="1" applyFill="1" applyBorder="1" applyAlignment="1">
      <alignment horizontal="center"/>
    </xf>
    <xf numFmtId="0" fontId="21" fillId="0" borderId="10" xfId="0" applyFont="1" applyBorder="1" applyAlignment="1">
      <alignment horizontal="left" vertical="center"/>
    </xf>
    <xf numFmtId="0" fontId="28" fillId="0" borderId="31" xfId="0" applyFont="1" applyBorder="1" applyAlignment="1">
      <alignment horizontal="center"/>
    </xf>
    <xf numFmtId="0" fontId="28" fillId="0" borderId="32" xfId="0" applyFont="1" applyBorder="1" applyAlignment="1">
      <alignment horizontal="center"/>
    </xf>
    <xf numFmtId="0" fontId="28" fillId="0" borderId="33" xfId="0" applyFont="1" applyBorder="1" applyAlignment="1">
      <alignment horizontal="center"/>
    </xf>
    <xf numFmtId="0" fontId="27" fillId="38" borderId="10" xfId="0" applyFont="1" applyFill="1" applyBorder="1" applyAlignment="1">
      <alignment horizontal="center"/>
    </xf>
    <xf numFmtId="0" fontId="21" fillId="0" borderId="0" xfId="0" applyFont="1" applyAlignment="1">
      <alignment horizontal="left"/>
    </xf>
    <xf numFmtId="0" fontId="19" fillId="0" borderId="14" xfId="0" applyFont="1" applyBorder="1" applyAlignment="1">
      <alignment horizontal="left"/>
    </xf>
    <xf numFmtId="0" fontId="19" fillId="0" borderId="15" xfId="0" applyFont="1" applyBorder="1" applyAlignment="1">
      <alignment horizontal="left"/>
    </xf>
    <xf numFmtId="0" fontId="19" fillId="35" borderId="15" xfId="0" applyFont="1" applyFill="1" applyBorder="1" applyAlignment="1">
      <alignment horizontal="center"/>
    </xf>
    <xf numFmtId="0" fontId="19" fillId="35" borderId="16" xfId="0" applyFont="1" applyFill="1" applyBorder="1" applyAlignment="1">
      <alignment horizontal="center"/>
    </xf>
    <xf numFmtId="0" fontId="21" fillId="43" borderId="10" xfId="0" applyFont="1" applyFill="1" applyBorder="1" applyAlignment="1">
      <alignment horizontal="left" vertical="center"/>
    </xf>
    <xf numFmtId="0" fontId="20" fillId="43" borderId="0" xfId="0" applyFont="1" applyFill="1" applyAlignment="1">
      <alignment horizontal="left"/>
    </xf>
    <xf numFmtId="0" fontId="19" fillId="37" borderId="44" xfId="0" applyFont="1" applyFill="1" applyBorder="1" applyAlignment="1">
      <alignment horizontal="center"/>
    </xf>
    <xf numFmtId="0" fontId="19" fillId="37" borderId="45" xfId="0" applyFont="1" applyFill="1" applyBorder="1" applyAlignment="1">
      <alignment horizontal="center"/>
    </xf>
    <xf numFmtId="0" fontId="19" fillId="37" borderId="46" xfId="0" applyFont="1" applyFill="1" applyBorder="1" applyAlignment="1">
      <alignment horizontal="center"/>
    </xf>
    <xf numFmtId="0" fontId="19" fillId="37" borderId="28" xfId="0" applyFont="1" applyFill="1" applyBorder="1" applyAlignment="1">
      <alignment horizontal="center"/>
    </xf>
    <xf numFmtId="0" fontId="19" fillId="37" borderId="29" xfId="0" applyFont="1" applyFill="1" applyBorder="1" applyAlignment="1">
      <alignment horizontal="center"/>
    </xf>
    <xf numFmtId="0" fontId="19" fillId="37" borderId="31" xfId="0" applyFont="1" applyFill="1" applyBorder="1" applyAlignment="1">
      <alignment horizontal="center"/>
    </xf>
    <xf numFmtId="0" fontId="19" fillId="37" borderId="32" xfId="0" applyFont="1" applyFill="1" applyBorder="1" applyAlignment="1">
      <alignment horizontal="center"/>
    </xf>
    <xf numFmtId="0" fontId="19" fillId="37" borderId="33" xfId="0" applyFont="1" applyFill="1" applyBorder="1" applyAlignment="1">
      <alignment horizontal="center"/>
    </xf>
    <xf numFmtId="0" fontId="19" fillId="39" borderId="17" xfId="0" applyFont="1" applyFill="1" applyBorder="1" applyAlignment="1">
      <alignment horizontal="center"/>
    </xf>
    <xf numFmtId="0" fontId="19" fillId="39" borderId="10" xfId="0" applyFont="1" applyFill="1" applyBorder="1" applyAlignment="1">
      <alignment horizontal="center"/>
    </xf>
    <xf numFmtId="0" fontId="19" fillId="39" borderId="18" xfId="0" applyFont="1" applyFill="1" applyBorder="1" applyAlignment="1">
      <alignment horizontal="center"/>
    </xf>
    <xf numFmtId="0" fontId="20" fillId="34" borderId="11" xfId="0" applyFont="1" applyFill="1" applyBorder="1" applyAlignment="1">
      <alignment horizontal="left"/>
    </xf>
    <xf numFmtId="0" fontId="20" fillId="34" borderId="12" xfId="0" applyFont="1" applyFill="1" applyBorder="1" applyAlignment="1">
      <alignment horizontal="left"/>
    </xf>
    <xf numFmtId="0" fontId="21" fillId="0" borderId="17"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3" fillId="34" borderId="23" xfId="0" applyFont="1" applyFill="1" applyBorder="1" applyAlignment="1">
      <alignment horizontal="left" vertical="center"/>
    </xf>
    <xf numFmtId="0" fontId="23" fillId="34" borderId="19" xfId="0" applyFont="1" applyFill="1" applyBorder="1" applyAlignment="1">
      <alignment horizontal="left" vertical="center"/>
    </xf>
    <xf numFmtId="0" fontId="20" fillId="36" borderId="25" xfId="0" applyFont="1" applyFill="1" applyBorder="1" applyAlignment="1">
      <alignment horizontal="center"/>
    </xf>
    <xf numFmtId="0" fontId="20" fillId="36" borderId="26" xfId="0" applyFont="1" applyFill="1" applyBorder="1" applyAlignment="1">
      <alignment horizontal="center"/>
    </xf>
    <xf numFmtId="0" fontId="20" fillId="36" borderId="27" xfId="0" applyFont="1" applyFill="1" applyBorder="1" applyAlignment="1">
      <alignment horizontal="center"/>
    </xf>
    <xf numFmtId="0" fontId="19" fillId="39" borderId="28" xfId="0" applyFont="1" applyFill="1" applyBorder="1" applyAlignment="1">
      <alignment horizontal="center"/>
    </xf>
    <xf numFmtId="0" fontId="19" fillId="39" borderId="29" xfId="0" applyFont="1" applyFill="1" applyBorder="1" applyAlignment="1">
      <alignment horizontal="center"/>
    </xf>
    <xf numFmtId="0" fontId="19" fillId="39" borderId="30" xfId="0" applyFont="1" applyFill="1" applyBorder="1" applyAlignment="1">
      <alignment horizontal="center"/>
    </xf>
    <xf numFmtId="0" fontId="30" fillId="0" borderId="31" xfId="45" applyBorder="1" applyAlignment="1">
      <alignment horizontal="left" indent="1"/>
    </xf>
    <xf numFmtId="0" fontId="30" fillId="0" borderId="32" xfId="45" applyBorder="1" applyAlignment="1">
      <alignment horizontal="left" indent="1"/>
    </xf>
    <xf numFmtId="0" fontId="30" fillId="0" borderId="33" xfId="45" applyBorder="1" applyAlignment="1">
      <alignment horizontal="left" indent="1"/>
    </xf>
    <xf numFmtId="0" fontId="30" fillId="0" borderId="31" xfId="45" applyBorder="1" applyAlignment="1">
      <alignment horizontal="left"/>
    </xf>
    <xf numFmtId="0" fontId="30" fillId="0" borderId="32" xfId="45" applyBorder="1" applyAlignment="1">
      <alignment horizontal="left"/>
    </xf>
    <xf numFmtId="0" fontId="30" fillId="0" borderId="33" xfId="45" applyBorder="1" applyAlignment="1">
      <alignment horizontal="left"/>
    </xf>
    <xf numFmtId="0" fontId="30" fillId="0" borderId="10" xfId="45" applyBorder="1" applyAlignment="1">
      <alignment horizontal="left" vertical="top" wrapText="1" indent="1"/>
    </xf>
    <xf numFmtId="0" fontId="0" fillId="0" borderId="0" xfId="0" applyAlignment="1">
      <alignment horizontal="left"/>
    </xf>
    <xf numFmtId="0" fontId="40" fillId="0" borderId="52" xfId="45" applyFont="1" applyBorder="1" applyAlignment="1">
      <alignment horizontal="center"/>
    </xf>
    <xf numFmtId="0" fontId="30" fillId="0" borderId="53" xfId="45" applyBorder="1" applyAlignment="1">
      <alignment horizontal="left" indent="1"/>
    </xf>
    <xf numFmtId="0" fontId="30" fillId="0" borderId="54" xfId="45" applyBorder="1" applyAlignment="1">
      <alignment horizontal="left" indent="1"/>
    </xf>
    <xf numFmtId="0" fontId="30" fillId="0" borderId="55" xfId="45" applyBorder="1" applyAlignment="1">
      <alignment horizontal="left" indent="1"/>
    </xf>
    <xf numFmtId="0" fontId="16" fillId="43" borderId="0" xfId="0" applyFont="1" applyFill="1" applyAlignment="1">
      <alignment horizontal="center"/>
    </xf>
    <xf numFmtId="0" fontId="13" fillId="41" borderId="0" xfId="0" applyFont="1" applyFill="1" applyAlignment="1">
      <alignment horizontal="center"/>
    </xf>
    <xf numFmtId="0" fontId="13" fillId="41" borderId="38" xfId="0" applyFont="1" applyFill="1" applyBorder="1" applyAlignment="1">
      <alignment horizontal="center"/>
    </xf>
    <xf numFmtId="0" fontId="25" fillId="45" borderId="35" xfId="0" applyFont="1" applyFill="1" applyBorder="1" applyAlignment="1">
      <alignment horizontal="center"/>
    </xf>
    <xf numFmtId="0" fontId="25" fillId="45" borderId="36" xfId="0" applyFont="1" applyFill="1" applyBorder="1" applyAlignment="1">
      <alignment horizontal="center"/>
    </xf>
  </cellXfs>
  <cellStyles count="47">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urrency" xfId="2" builtinId="4"/>
    <cellStyle name="Currency 2" xfId="46" xr:uid="{6F30F424-2335-4457-8992-A00A4CED985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4" builtinId="8"/>
    <cellStyle name="Input" xfId="11" builtinId="20" customBuiltin="1"/>
    <cellStyle name="Linked Cell" xfId="14" builtinId="24" customBuiltin="1"/>
    <cellStyle name="Neutral" xfId="10" builtinId="28" customBuiltin="1"/>
    <cellStyle name="Normal" xfId="0" builtinId="0"/>
    <cellStyle name="Normal 2" xfId="45" xr:uid="{630AABFD-0B81-49CA-9601-62AA725AEEDA}"/>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68">
    <dxf>
      <font>
        <b/>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op>
        <bottom/>
        <vertical/>
        <horizontal/>
      </border>
    </dxf>
    <dxf>
      <border outline="0">
        <left style="thin">
          <color theme="4"/>
        </left>
        <top style="thin">
          <color theme="4"/>
        </top>
        <bottom style="thin">
          <color theme="4"/>
        </bottom>
      </border>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b/>
      </font>
      <numFmt numFmtId="0" formatCode="General"/>
    </dxf>
    <dxf>
      <numFmt numFmtId="0" formatCode="General"/>
    </dxf>
    <dxf>
      <font>
        <b/>
      </font>
      <numFmt numFmtId="0" formatCode="General"/>
    </dxf>
    <dxf>
      <font>
        <b/>
      </font>
      <numFmt numFmtId="0" formatCode="General"/>
    </dxf>
    <dxf>
      <font>
        <b/>
      </font>
      <numFmt numFmtId="0" formatCode="General"/>
    </dxf>
    <dxf>
      <font>
        <b/>
      </font>
      <numFmt numFmtId="0" formatCode="General"/>
    </dxf>
    <dxf>
      <font>
        <b/>
      </font>
      <numFmt numFmtId="0" formatCode="General"/>
    </dxf>
    <dxf>
      <font>
        <b/>
      </font>
      <numFmt numFmtId="0" formatCode="General"/>
    </dxf>
    <dxf>
      <numFmt numFmtId="0" formatCode="General"/>
    </dxf>
    <dxf>
      <font>
        <b/>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7</xdr:row>
      <xdr:rowOff>0</xdr:rowOff>
    </xdr:from>
    <xdr:to>
      <xdr:col>13</xdr:col>
      <xdr:colOff>608895</xdr:colOff>
      <xdr:row>39</xdr:row>
      <xdr:rowOff>123159</xdr:rowOff>
    </xdr:to>
    <xdr:pic>
      <xdr:nvPicPr>
        <xdr:cNvPr id="3" name="Picture 2">
          <a:extLst>
            <a:ext uri="{FF2B5EF4-FFF2-40B4-BE49-F238E27FC236}">
              <a16:creationId xmlns:a16="http://schemas.microsoft.com/office/drawing/2014/main" id="{0B5BFE88-65A8-4B91-BA14-48A7FD46B7FA}"/>
            </a:ext>
          </a:extLst>
        </xdr:cNvPr>
        <xdr:cNvPicPr>
          <a:picLocks noChangeAspect="1"/>
        </xdr:cNvPicPr>
      </xdr:nvPicPr>
      <xdr:blipFill>
        <a:blip xmlns:r="http://schemas.openxmlformats.org/officeDocument/2006/relationships" r:embed="rId1"/>
        <a:stretch>
          <a:fillRect/>
        </a:stretch>
      </xdr:blipFill>
      <xdr:spPr>
        <a:xfrm>
          <a:off x="5934075" y="1381125"/>
          <a:ext cx="5638095" cy="5323809"/>
        </a:xfrm>
        <a:prstGeom prst="rect">
          <a:avLst/>
        </a:prstGeom>
      </xdr:spPr>
    </xdr:pic>
    <xdr:clientData/>
  </xdr:twoCellAnchor>
  <xdr:twoCellAnchor editAs="oneCell">
    <xdr:from>
      <xdr:col>15</xdr:col>
      <xdr:colOff>0</xdr:colOff>
      <xdr:row>7</xdr:row>
      <xdr:rowOff>0</xdr:rowOff>
    </xdr:from>
    <xdr:to>
      <xdr:col>23</xdr:col>
      <xdr:colOff>618419</xdr:colOff>
      <xdr:row>27</xdr:row>
      <xdr:rowOff>28164</xdr:rowOff>
    </xdr:to>
    <xdr:pic>
      <xdr:nvPicPr>
        <xdr:cNvPr id="4" name="Picture 3">
          <a:extLst>
            <a:ext uri="{FF2B5EF4-FFF2-40B4-BE49-F238E27FC236}">
              <a16:creationId xmlns:a16="http://schemas.microsoft.com/office/drawing/2014/main" id="{83B9583F-713F-4496-91D1-8A3A6A89A44B}"/>
            </a:ext>
          </a:extLst>
        </xdr:cNvPr>
        <xdr:cNvPicPr>
          <a:picLocks noChangeAspect="1"/>
        </xdr:cNvPicPr>
      </xdr:nvPicPr>
      <xdr:blipFill>
        <a:blip xmlns:r="http://schemas.openxmlformats.org/officeDocument/2006/relationships" r:embed="rId2"/>
        <a:stretch>
          <a:fillRect/>
        </a:stretch>
      </xdr:blipFill>
      <xdr:spPr>
        <a:xfrm>
          <a:off x="12220575" y="1381125"/>
          <a:ext cx="5647619" cy="3285714"/>
        </a:xfrm>
        <a:prstGeom prst="rect">
          <a:avLst/>
        </a:prstGeom>
      </xdr:spPr>
    </xdr:pic>
    <xdr:clientData/>
  </xdr:twoCellAnchor>
  <xdr:twoCellAnchor editAs="oneCell">
    <xdr:from>
      <xdr:col>15</xdr:col>
      <xdr:colOff>0</xdr:colOff>
      <xdr:row>28</xdr:row>
      <xdr:rowOff>0</xdr:rowOff>
    </xdr:from>
    <xdr:to>
      <xdr:col>23</xdr:col>
      <xdr:colOff>551752</xdr:colOff>
      <xdr:row>53</xdr:row>
      <xdr:rowOff>161399</xdr:rowOff>
    </xdr:to>
    <xdr:pic>
      <xdr:nvPicPr>
        <xdr:cNvPr id="5" name="Picture 4">
          <a:extLst>
            <a:ext uri="{FF2B5EF4-FFF2-40B4-BE49-F238E27FC236}">
              <a16:creationId xmlns:a16="http://schemas.microsoft.com/office/drawing/2014/main" id="{AED36729-60AC-4C6C-9B06-D9B8EEF8F754}"/>
            </a:ext>
          </a:extLst>
        </xdr:cNvPr>
        <xdr:cNvPicPr>
          <a:picLocks noChangeAspect="1"/>
        </xdr:cNvPicPr>
      </xdr:nvPicPr>
      <xdr:blipFill>
        <a:blip xmlns:r="http://schemas.openxmlformats.org/officeDocument/2006/relationships" r:embed="rId3"/>
        <a:stretch>
          <a:fillRect/>
        </a:stretch>
      </xdr:blipFill>
      <xdr:spPr>
        <a:xfrm>
          <a:off x="12220575" y="4800600"/>
          <a:ext cx="5580952" cy="4209524"/>
        </a:xfrm>
        <a:prstGeom prst="rect">
          <a:avLst/>
        </a:prstGeom>
      </xdr:spPr>
    </xdr:pic>
    <xdr:clientData/>
  </xdr:twoCellAnchor>
  <xdr:twoCellAnchor editAs="oneCell">
    <xdr:from>
      <xdr:col>0</xdr:col>
      <xdr:colOff>0</xdr:colOff>
      <xdr:row>7</xdr:row>
      <xdr:rowOff>61913</xdr:rowOff>
    </xdr:from>
    <xdr:to>
      <xdr:col>4</xdr:col>
      <xdr:colOff>598046</xdr:colOff>
      <xdr:row>54</xdr:row>
      <xdr:rowOff>55707</xdr:rowOff>
    </xdr:to>
    <xdr:pic>
      <xdr:nvPicPr>
        <xdr:cNvPr id="6" name="Picture 5">
          <a:extLst>
            <a:ext uri="{FF2B5EF4-FFF2-40B4-BE49-F238E27FC236}">
              <a16:creationId xmlns:a16="http://schemas.microsoft.com/office/drawing/2014/main" id="{020522F3-376E-8B4E-9D63-36C7EC806021}"/>
            </a:ext>
          </a:extLst>
        </xdr:cNvPr>
        <xdr:cNvPicPr>
          <a:picLocks noChangeAspect="1"/>
        </xdr:cNvPicPr>
      </xdr:nvPicPr>
      <xdr:blipFill>
        <a:blip xmlns:r="http://schemas.openxmlformats.org/officeDocument/2006/relationships" r:embed="rId4"/>
        <a:stretch>
          <a:fillRect/>
        </a:stretch>
      </xdr:blipFill>
      <xdr:spPr>
        <a:xfrm>
          <a:off x="0" y="1419226"/>
          <a:ext cx="5889184" cy="7404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10</xdr:row>
      <xdr:rowOff>19051</xdr:rowOff>
    </xdr:from>
    <xdr:to>
      <xdr:col>15</xdr:col>
      <xdr:colOff>628650</xdr:colOff>
      <xdr:row>13</xdr:row>
      <xdr:rowOff>90488</xdr:rowOff>
    </xdr:to>
    <xdr:sp macro="" textlink="">
      <xdr:nvSpPr>
        <xdr:cNvPr id="2" name="TextBox 1">
          <a:extLst>
            <a:ext uri="{FF2B5EF4-FFF2-40B4-BE49-F238E27FC236}">
              <a16:creationId xmlns:a16="http://schemas.microsoft.com/office/drawing/2014/main" id="{38681698-9A3A-49C2-A98D-BB9B7F182EFB}"/>
            </a:ext>
          </a:extLst>
        </xdr:cNvPr>
        <xdr:cNvSpPr txBox="1"/>
      </xdr:nvSpPr>
      <xdr:spPr>
        <a:xfrm>
          <a:off x="1" y="2028826"/>
          <a:ext cx="10591799" cy="619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Charging Station: </a:t>
          </a:r>
          <a:r>
            <a:rPr lang="en-US" sz="1100">
              <a:solidFill>
                <a:schemeClr val="dk1"/>
              </a:solidFill>
              <a:effectLst/>
              <a:latin typeface="+mn-lt"/>
              <a:ea typeface="+mn-ea"/>
              <a:cs typeface="+mn-cs"/>
            </a:rPr>
            <a:t>Also known as electric vehicle supply equipment (EVSE), consists of the conductors, including the ungrounded, grounded, and equipment grounding conductors and the electric vehicle connectors, attachment plugs, and all other fittings, devices, power outlets, or apparatus installed specifically for the purpose of delivering energy from the premises wiring to the electric vehicle. (</a:t>
          </a:r>
          <a:r>
            <a:rPr lang="en-US" sz="1100" u="sng">
              <a:solidFill>
                <a:schemeClr val="dk1"/>
              </a:solidFill>
              <a:effectLst/>
              <a:latin typeface="+mn-lt"/>
              <a:ea typeface="+mn-ea"/>
              <a:cs typeface="+mn-cs"/>
              <a:hlinkClick xmlns:r="http://schemas.openxmlformats.org/officeDocument/2006/relationships" r:id=""/>
            </a:rPr>
            <a:t>http://www.psrc.org/assets/3729/A_NEC_625_2008.pdf</a:t>
          </a:r>
          <a:r>
            <a:rPr lang="en-US" sz="1100">
              <a:solidFill>
                <a:schemeClr val="dk1"/>
              </a:solidFill>
              <a:effectLst/>
              <a:latin typeface="+mn-lt"/>
              <a:ea typeface="+mn-ea"/>
              <a:cs typeface="+mn-cs"/>
            </a:rPr>
            <a:t>). Charging stations fall into one of these three types: </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neward\Downloads\LD%20&amp;%20LHD%20Vehicle%20FYE%202018%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neward\AppData\Local\Microsoft\Windows\Temporary%20Internet%20Files\Content.Outlook\7Q6U2NWA\Trip%20Reduction%20FYE%2015.xlt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neward\AppData\Local\Microsoft\Windows\Temporary%20Internet%20Files\Content.Outlook\7Q6U2NWA\Emission%20Factors%20FYE%20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neward\AppData\Local\Microsoft\Windows\Temporary%20Internet%20Files\Content.Outlook\7Q6U2NWA\Arterial%20Management%20FYE%2015.xlt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neward\AppData\Local\Microsoft\Windows\Temporary%20Internet%20Files\Content.Outlook\7Q6U2NWA\Heavy-Duty%20Vehicle%20FYE%2015.xlt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nv_Rev/Grant%20Programs/TFCA%20PROGRAM/WORKSHTS/EXCEL/2021/County%20Program%20Manager/Final/EV%20Infrastructure%20FY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l Info"/>
      <sheetName val="Calcs"/>
      <sheetName val="Notes and Assumptions"/>
      <sheetName val="Emission Factors"/>
    </sheetNames>
    <sheetDataSet>
      <sheetData sheetId="0"/>
      <sheetData sheetId="1"/>
      <sheetData sheetId="2">
        <row r="8">
          <cell r="D8">
            <v>4</v>
          </cell>
        </row>
        <row r="11">
          <cell r="D11">
            <v>2500</v>
          </cell>
        </row>
        <row r="12">
          <cell r="D12">
            <v>2500</v>
          </cell>
        </row>
        <row r="38">
          <cell r="K38">
            <v>0</v>
          </cell>
        </row>
        <row r="39">
          <cell r="K39">
            <v>0</v>
          </cell>
        </row>
        <row r="40">
          <cell r="J40">
            <v>0</v>
          </cell>
          <cell r="K40">
            <v>0</v>
          </cell>
        </row>
        <row r="41">
          <cell r="J41">
            <v>0</v>
          </cell>
          <cell r="K41">
            <v>0</v>
          </cell>
        </row>
      </sheetData>
      <sheetData sheetId="3"/>
      <sheetData sheetId="4">
        <row r="7">
          <cell r="A7" t="str">
            <v>Up to 8500</v>
          </cell>
          <cell r="D7" t="str">
            <v>ULEV</v>
          </cell>
        </row>
        <row r="8">
          <cell r="A8" t="str">
            <v>8501-10,000</v>
          </cell>
          <cell r="D8" t="str">
            <v>SULEV</v>
          </cell>
        </row>
        <row r="9">
          <cell r="A9" t="str">
            <v>10,001-14,000</v>
          </cell>
          <cell r="D9" t="str">
            <v>PZEV</v>
          </cell>
        </row>
        <row r="10">
          <cell r="D10" t="str">
            <v>ZEV</v>
          </cell>
        </row>
        <row r="13">
          <cell r="A13" t="str">
            <v>LEV</v>
          </cell>
        </row>
        <row r="14">
          <cell r="A14" t="str">
            <v>SULEV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l Info"/>
      <sheetName val="Calcs"/>
      <sheetName val="Notes &amp; Assumptions"/>
      <sheetName val="Emission Factors"/>
    </sheetNames>
    <sheetDataSet>
      <sheetData sheetId="0" refreshError="1"/>
      <sheetData sheetId="1" refreshError="1"/>
      <sheetData sheetId="2">
        <row r="2">
          <cell r="K2">
            <v>1</v>
          </cell>
        </row>
      </sheetData>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LDV"/>
      <sheetName val="EF - HDV"/>
      <sheetName val="EF-Arterial Mgt"/>
      <sheetName val="EF-Trip Reduction"/>
    </sheetNames>
    <sheetDataSet>
      <sheetData sheetId="0"/>
      <sheetData sheetId="1"/>
      <sheetData sheetId="2"/>
      <sheetData sheetId="3">
        <row r="40">
          <cell r="C40">
            <v>17.496000000000002</v>
          </cell>
        </row>
        <row r="41">
          <cell r="C41">
            <v>4.0187999999999988</v>
          </cell>
        </row>
        <row r="48">
          <cell r="C48">
            <v>4.6399999999999997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l Info"/>
      <sheetName val="Calcs"/>
      <sheetName val="Notes &amp; Assumptions"/>
      <sheetName val="Emission Factors"/>
    </sheetNames>
    <sheetDataSet>
      <sheetData sheetId="0" refreshError="1"/>
      <sheetData sheetId="1" refreshError="1"/>
      <sheetData sheetId="2">
        <row r="12">
          <cell r="C12">
            <v>0</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l Info"/>
      <sheetName val="Calcs"/>
      <sheetName val="Notes &amp; Assumptions"/>
      <sheetName val="Emission Factors"/>
    </sheetNames>
    <sheetDataSet>
      <sheetData sheetId="0" refreshError="1"/>
      <sheetData sheetId="1" refreshError="1"/>
      <sheetData sheetId="2">
        <row r="6">
          <cell r="K6">
            <v>0</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l Info"/>
      <sheetName val="CE Calcs"/>
      <sheetName val="Notes and Assumptions"/>
      <sheetName val="Emission Factors"/>
    </sheetNames>
    <sheetDataSet>
      <sheetData sheetId="0"/>
      <sheetData sheetId="1"/>
      <sheetData sheetId="2"/>
      <sheetData sheetId="3">
        <row r="7">
          <cell r="C7">
            <v>3.36</v>
          </cell>
        </row>
        <row r="15">
          <cell r="A15" t="str">
            <v>Level 1</v>
          </cell>
        </row>
        <row r="16">
          <cell r="A16" t="str">
            <v>Level 2</v>
          </cell>
        </row>
        <row r="17">
          <cell r="A17" t="str">
            <v>DC Fast</v>
          </cell>
        </row>
      </sheetData>
      <sheetData sheetId="4">
        <row r="6">
          <cell r="C6">
            <v>0.13500000000000001</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9458591-BC40-454A-8EA6-4F11F49B3FAE}" name="Table2" displayName="Table2" ref="A32:BU51" totalsRowShown="0">
  <autoFilter ref="A32:BU51" xr:uid="{39458591-BC40-454A-8EA6-4F11F49B3FAE}"/>
  <sortState xmlns:xlrd2="http://schemas.microsoft.com/office/spreadsheetml/2017/richdata2" ref="A33:BU50">
    <sortCondition ref="F32:F50"/>
  </sortState>
  <tableColumns count="73">
    <tableColumn id="1" xr3:uid="{58988BDD-B408-45C9-8C58-D19C84842F9D}" name="Region"/>
    <tableColumn id="2" xr3:uid="{AF0FD2CF-E486-49AA-B7D7-E1858380F1AE}" name="Calendar Year"/>
    <tableColumn id="3" xr3:uid="{37D0E9C2-BF5E-49DC-8205-CB4FBEB27B69}" name="Vehicle Category"/>
    <tableColumn id="4" xr3:uid="{D7F092F7-97CA-449C-8018-434F19D1F2D1}" name="Model Year"/>
    <tableColumn id="5" xr3:uid="{A02C6814-CDAB-4902-B209-D7FAA0ADCAFC}" name="Speed"/>
    <tableColumn id="6" xr3:uid="{BD062EA8-F10E-4B5C-A33B-B843C023EE55}" name="Fuel"/>
    <tableColumn id="7" xr3:uid="{0F123CD0-BDA6-4C56-85DC-48C11890C3CF}" name="Population"/>
    <tableColumn id="8" xr3:uid="{35120E71-9C60-4F8D-A33C-DAAFAA687884}" name="Total VMT"/>
    <tableColumn id="9" xr3:uid="{7C14051B-7AC3-408A-8B93-B407C04DB0D2}" name="CVMT"/>
    <tableColumn id="10" xr3:uid="{EF220389-ABEE-4666-864F-5687F83EBD78}" name="EVMT"/>
    <tableColumn id="11" xr3:uid="{AA48AA2A-606E-49DB-A256-8D2BC9A63DA3}" name="Trips"/>
    <tableColumn id="12" xr3:uid="{F4914723-D0FC-427A-AA0C-F2B26F05EB09}" name="Energy Consumption"/>
    <tableColumn id="13" xr3:uid="{4DB15E61-9DE9-40F0-A533-E5216657A618}" name="NOx_RUNEX"/>
    <tableColumn id="14" xr3:uid="{CC73E0DD-7C8D-4AEF-B818-2A0377F89599}" name="NOx_IDLEX"/>
    <tableColumn id="15" xr3:uid="{B64984F2-0715-4343-804B-BD53676BDC63}" name="NOx_STREX"/>
    <tableColumn id="16" xr3:uid="{C507566D-AB45-4E8B-AA04-3D037136ED55}" name="NOx_TOTEX"/>
    <tableColumn id="16385" xr3:uid="{C6473B88-AE00-479C-998D-1C09CD75DB3D}" name="NOX TOTAL" dataDxfId="67">
      <calculatedColumnFormula>P33*$A$8/$H33</calculatedColumnFormula>
    </tableColumn>
    <tableColumn id="17" xr3:uid="{971BE059-4CF7-4709-81BB-03BDB872418F}" name="PM2.5_RUNEX"/>
    <tableColumn id="18" xr3:uid="{EFF09E57-3E45-4551-8F2D-9059696346B8}" name="PM2.5_IDLEX"/>
    <tableColumn id="19" xr3:uid="{863A236D-89C7-4458-981B-2BC0401DBFB3}" name="PM2.5_STREX"/>
    <tableColumn id="20" xr3:uid="{A0558CF3-8B08-459E-B617-12B09222B14A}" name="PM2.5_TOTEX"/>
    <tableColumn id="21" xr3:uid="{0BDF2B16-79B6-46E3-8A53-EAA293F193A9}" name="PM2.5_PMTW"/>
    <tableColumn id="22" xr3:uid="{3969D63E-48E2-4459-A0C1-04444E342BD0}" name="PM2.5_PMBW"/>
    <tableColumn id="23" xr3:uid="{C187D3B4-2E22-4A03-A492-A0E1BB9EE30E}" name="PM2.5_TOTAL"/>
    <tableColumn id="24" xr3:uid="{9AFEC83D-C54E-4B72-8DD8-07508A5DC576}" name="PM10_RUNEX"/>
    <tableColumn id="25" xr3:uid="{95C7D622-749A-48FE-9A30-E0FDF98A11A6}" name="PM10_IDLEX"/>
    <tableColumn id="26" xr3:uid="{0EC3EFA8-7713-46DF-8C38-BEA701771EB0}" name="PM10_STREX"/>
    <tableColumn id="27" xr3:uid="{96D55B60-2CD6-481D-B7A1-D1F6490C427A}" name="PM10_TOTEX"/>
    <tableColumn id="16386" xr3:uid="{86E155F5-D174-4E09-8B4B-ABEDC0E5AABF}" name="PM10 Total Ex" dataDxfId="66">
      <calculatedColumnFormula>AB33*$A$8/$H33</calculatedColumnFormula>
    </tableColumn>
    <tableColumn id="28" xr3:uid="{1553EF43-D77E-4056-B98D-431DBD0B24FF}" name="PM10_PMTW"/>
    <tableColumn id="29" xr3:uid="{A5676840-9231-40D4-81F5-A1EE765BDA9F}" name="PM10_PMBW"/>
    <tableColumn id="30" xr3:uid="{B97A97AE-EEE9-40DD-8E35-F183485C7102}" name="PM10_TOTAL"/>
    <tableColumn id="16387" xr3:uid="{5B0692A8-9D42-45BD-BA7A-4C6635D79371}" name="PM10 Other" dataDxfId="65">
      <calculatedColumnFormula>AF33*$A$8/$H33</calculatedColumnFormula>
    </tableColumn>
    <tableColumn id="31" xr3:uid="{26482FC1-F362-4118-A03C-1F4692AE12C2}" name="CO2_RUNEX"/>
    <tableColumn id="32" xr3:uid="{6E0E52AE-D645-44BF-B48C-762A012743D4}" name="CO2_IDLEX"/>
    <tableColumn id="33" xr3:uid="{532DBF31-35C2-4703-85DD-887D49A2926D}" name="CO2_STREX"/>
    <tableColumn id="34" xr3:uid="{EB0F86FE-6150-417D-8EDA-BC675E46F48D}" name="CO2_TOTEX"/>
    <tableColumn id="16388" xr3:uid="{B6081BF8-8D88-4D37-B6CC-668681B22988}" name="CO2 Total" dataDxfId="64">
      <calculatedColumnFormula>AK33*$A$8/$H33</calculatedColumnFormula>
    </tableColumn>
    <tableColumn id="35" xr3:uid="{C2F06FF2-8B44-4542-A692-A7A3CA54616E}" name="CH4_RUNEX"/>
    <tableColumn id="36" xr3:uid="{F4CA45B8-13CE-4A26-96DC-9239EAAE0D3B}" name="CH4_IDLEX"/>
    <tableColumn id="37" xr3:uid="{88EB90D3-1DE9-40ED-91A3-4111D010D73D}" name="CH4_STREX"/>
    <tableColumn id="38" xr3:uid="{EE4CFE48-0BE2-40C5-95A8-7D8594C00A13}" name="CH4_TOTEX"/>
    <tableColumn id="39" xr3:uid="{9861D998-705A-489D-9AF8-30EE40754626}" name="N2O_RUNEX"/>
    <tableColumn id="40" xr3:uid="{7DD7B726-1FBB-4CD0-8832-23A9BE37B251}" name="N2O_IDLEX"/>
    <tableColumn id="41" xr3:uid="{7D4D1176-1ECF-448A-8D1F-8626503E66EA}" name="N2O_STREX"/>
    <tableColumn id="42" xr3:uid="{57D9523A-D499-4F2D-B17D-6DD5AD51776A}" name="N2O_TOTEX"/>
    <tableColumn id="43" xr3:uid="{B4FE81B1-6505-463B-B30C-D2CC7BFCFE79}" name="ROG_RUNEX"/>
    <tableColumn id="44" xr3:uid="{2CE063A9-A864-4947-98F9-D0AEFE2CA01E}" name="ROG_IDLEX"/>
    <tableColumn id="45" xr3:uid="{97318E55-2EF4-4170-B890-8A39B7BCABF8}" name="ROG_STREX"/>
    <tableColumn id="46" xr3:uid="{1E62C12A-4AF9-42ED-922F-054BCA98216B}" name="ROG_TOTEX"/>
    <tableColumn id="47" xr3:uid="{AF47F3A3-276C-47E0-A638-8DB4A03FC19B}" name="ROG_DIURN"/>
    <tableColumn id="48" xr3:uid="{570E258A-BD6C-4FE6-9613-2AAD73275C1C}" name="ROG_HOTSOAK"/>
    <tableColumn id="49" xr3:uid="{91D61EF0-F4F7-4ED7-B7D9-99DF4B459EAE}" name="ROG_RUNLOSS"/>
    <tableColumn id="50" xr3:uid="{13B39448-CA10-424B-B11A-CCB38AC8A4B5}" name="ROG_TOTAL"/>
    <tableColumn id="16389" xr3:uid="{5C15084E-FED3-462C-B486-D87FA733E9D9}" name="ROG Total" dataDxfId="63">
      <calculatedColumnFormula>AX33*$A$8/$H33</calculatedColumnFormula>
    </tableColumn>
    <tableColumn id="51" xr3:uid="{68E9F3AA-80D0-4632-9066-68E37D806DBB}" name="TOG_RUNEX"/>
    <tableColumn id="52" xr3:uid="{9B359E51-BC9A-413B-8E08-89DCC020BBC9}" name="TOG_IDLEX"/>
    <tableColumn id="53" xr3:uid="{98B39015-B0F0-4D7A-BF31-D11CB2E7C65D}" name="TOG_STREX"/>
    <tableColumn id="54" xr3:uid="{A43CDACD-5F9D-4D8B-834C-4CCBE6CA6326}" name="TOG_TOTEX"/>
    <tableColumn id="55" xr3:uid="{282CF783-D7AF-4E9F-8BD9-C95550BFEF7D}" name="TOG_DIURN"/>
    <tableColumn id="56" xr3:uid="{8CF97BB7-4827-4724-A919-2001B4F7EF65}" name="TOG_HOTSOAK"/>
    <tableColumn id="57" xr3:uid="{38E2E78B-E27A-47CF-978A-E1B605047925}" name="TOG_RUNLOSS"/>
    <tableColumn id="58" xr3:uid="{E3B6A935-ADB5-470D-9132-95E846665A21}" name="TOG_TOTAL"/>
    <tableColumn id="59" xr3:uid="{812B83AA-7561-4143-9527-E1C1E93551F2}" name="CO_RUNEX"/>
    <tableColumn id="60" xr3:uid="{903A662C-B74F-46C4-BF4E-374F155F4FDF}" name="CO_IDLEX"/>
    <tableColumn id="61" xr3:uid="{29A83094-B015-482F-92AC-1994720BBAC4}" name="CO_STREX"/>
    <tableColumn id="62" xr3:uid="{CD321A8D-F6DE-4DF4-88E3-F70E31599967}" name="CO_TOTEX"/>
    <tableColumn id="63" xr3:uid="{197684C7-66D5-4FBB-8ADC-02FAC56F5665}" name="SOx_RUNEX"/>
    <tableColumn id="64" xr3:uid="{330A1059-89C1-4816-A51E-9CEF31C5707A}" name="SOx_IDLEX"/>
    <tableColumn id="65" xr3:uid="{2F593034-F33F-4E36-BA71-2F93166707F8}" name="SOx_STREX"/>
    <tableColumn id="66" xr3:uid="{E34C4E27-5CE1-4B4D-8C0A-C5518BD9AB53}" name="SOx_TOTEX"/>
    <tableColumn id="67" xr3:uid="{B39ABA6E-B5CB-4520-9B26-354F178E4EC6}" name="NH3_RUNEX"/>
    <tableColumn id="68" xr3:uid="{D07ED3C5-3266-492F-9BC1-4394670A8C5E}" name="Fuel Consumptio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D40823A-2FA6-41B2-8F9C-87A245385406}" name="Table3" displayName="Table3" ref="A10:BU29" totalsRowShown="0">
  <autoFilter ref="A10:BU29" xr:uid="{5D40823A-2FA6-41B2-8F9C-87A245385406}"/>
  <sortState xmlns:xlrd2="http://schemas.microsoft.com/office/spreadsheetml/2017/richdata2" ref="A11:BU28">
    <sortCondition ref="F10:F28"/>
  </sortState>
  <tableColumns count="73">
    <tableColumn id="1" xr3:uid="{0FA7AB01-EF4E-4FA7-8EC3-9199FB0431FD}" name="Region"/>
    <tableColumn id="2" xr3:uid="{9D4500EC-467D-4D24-880A-9CED5DE53F5E}" name="Calendar Year"/>
    <tableColumn id="3" xr3:uid="{72FA8064-7E28-4958-9773-849024A2F742}" name="Vehicle Category"/>
    <tableColumn id="4" xr3:uid="{1FB7F82C-4637-42DD-8635-7E538430FB5F}" name="Model Year"/>
    <tableColumn id="5" xr3:uid="{5212850F-6F25-4996-B4B4-93A09389454A}" name="Speed"/>
    <tableColumn id="6" xr3:uid="{69BCDC28-999E-4A4F-A717-E6E8773D490F}" name="Fuel"/>
    <tableColumn id="7" xr3:uid="{D183D13A-CA15-4F96-8277-13661E636761}" name="Population"/>
    <tableColumn id="8" xr3:uid="{C525955F-0618-4314-B814-1C84F1FECDAD}" name="Total VMT"/>
    <tableColumn id="9" xr3:uid="{8510D497-CF1A-4E8A-8A0D-1D5F6716915E}" name="CVMT"/>
    <tableColumn id="10" xr3:uid="{8629A834-434C-4BD1-8A82-4EDA7EB5BF9C}" name="EVMT"/>
    <tableColumn id="11" xr3:uid="{F178A1D2-AB25-4650-8B3B-C55502A36F84}" name="Trips"/>
    <tableColumn id="12" xr3:uid="{3D55C867-7C01-47F1-B127-0C2B0EAE77C8}" name="Energy Consumption"/>
    <tableColumn id="13" xr3:uid="{55013F52-8DF9-4BFF-88BE-77E5F5E31960}" name="NOx_RUNEX"/>
    <tableColumn id="14" xr3:uid="{B14B21A6-FC9F-4719-B906-31487CA4C9A6}" name="NOx_IDLEX"/>
    <tableColumn id="15" xr3:uid="{F290AB35-9BBF-48E2-8311-B7B86A04BC4D}" name="NOx_STREX"/>
    <tableColumn id="16" xr3:uid="{19933BE6-4AF5-471D-A20F-42ABE89DE3B2}" name="NOx_TOTEX"/>
    <tableColumn id="69" xr3:uid="{2FBD0FFF-438A-4293-9D11-A7812981F900}" name="NOX TOTAL" dataDxfId="62">
      <calculatedColumnFormula>P11*$A$8/$H11</calculatedColumnFormula>
    </tableColumn>
    <tableColumn id="17" xr3:uid="{D77363D5-EABC-49BE-BF3B-81A318882CF5}" name="PM2.5_RUNEX"/>
    <tableColumn id="18" xr3:uid="{72410E2A-C46A-4E96-A612-7CB2B411B4CE}" name="PM2.5_IDLEX"/>
    <tableColumn id="19" xr3:uid="{AF5641CB-6F20-4EC6-851C-CED72BB81D5E}" name="PM2.5_STREX"/>
    <tableColumn id="20" xr3:uid="{9309720F-75F0-4962-9020-F34B0AE37B12}" name="PM2.5_TOTEX"/>
    <tableColumn id="21" xr3:uid="{84140E3A-F4FC-449A-BD5D-41CE3ED69D52}" name="PM2.5_PMTW"/>
    <tableColumn id="22" xr3:uid="{AACA845B-6EEA-42A4-AAF1-A36EE27F823C}" name="PM2.5_PMBW"/>
    <tableColumn id="23" xr3:uid="{3496ED8C-D1B0-482C-86EB-DA3141FE25FF}" name="PM2.5_TOTAL"/>
    <tableColumn id="24" xr3:uid="{471DD0FE-B465-4685-A2CA-A69F9BE3CE8B}" name="PM10_RUNEX"/>
    <tableColumn id="25" xr3:uid="{DBEB3DF2-F266-4B52-94AE-30E81CBF6375}" name="PM10_IDLEX"/>
    <tableColumn id="26" xr3:uid="{0E01324C-6046-4086-8261-3294C048C787}" name="PM10_STREX"/>
    <tableColumn id="27" xr3:uid="{41349775-F4F9-440B-BEBD-676A2692F617}" name="PM10_TOTEX"/>
    <tableColumn id="70" xr3:uid="{63DEC68B-3559-4204-A2B0-966F86DDDA86}" name="PM10 Total Ex" dataDxfId="61">
      <calculatedColumnFormula>AB11*$A$8/$H11</calculatedColumnFormula>
    </tableColumn>
    <tableColumn id="28" xr3:uid="{A05DC1F2-6565-4D2D-B16F-81E8F0536EF1}" name="PM10_PMTW"/>
    <tableColumn id="29" xr3:uid="{5E391187-0CC5-4405-B114-315AB93A8E35}" name="PM10_PMBW"/>
    <tableColumn id="30" xr3:uid="{11605D77-8003-4BEE-B2B4-1A5C7A9209BE}" name="PM10_TOTAL"/>
    <tableColumn id="71" xr3:uid="{636C52DA-48A5-4751-B50B-D8E0D77BCC59}" name="PM10 Other" dataDxfId="60">
      <calculatedColumnFormula>AF11*$A$8/$H11</calculatedColumnFormula>
    </tableColumn>
    <tableColumn id="31" xr3:uid="{3C380D14-B6A2-454E-912F-72A5DCFF551D}" name="CO2_RUNEX"/>
    <tableColumn id="32" xr3:uid="{EAF99C74-34F6-4EBE-AB39-941E1A374EEA}" name="CO2_IDLEX"/>
    <tableColumn id="33" xr3:uid="{21A814FE-B524-440E-8846-9A14A0E565E6}" name="CO2_STREX"/>
    <tableColumn id="34" xr3:uid="{3584E7B0-2C49-427D-B6B0-F6CBECEB1935}" name="CO2_TOTEX"/>
    <tableColumn id="72" xr3:uid="{2FE9373D-80CC-4C8C-A593-A76519DDD1F3}" name="CO2 Total" dataDxfId="59">
      <calculatedColumnFormula>AK11*$A$8/$H11</calculatedColumnFormula>
    </tableColumn>
    <tableColumn id="35" xr3:uid="{1D2267CB-B248-4396-92BF-ECA6D5C16946}" name="CH4_RUNEX"/>
    <tableColumn id="36" xr3:uid="{9151E51A-D72B-4EA1-B1B0-C74A1D092C9E}" name="CH4_IDLEX"/>
    <tableColumn id="37" xr3:uid="{78858236-4F12-47CB-B219-EAAEA06AB8A5}" name="CH4_STREX"/>
    <tableColumn id="38" xr3:uid="{7376E4F0-26E7-49CC-890E-DDCE319F4B40}" name="CH4_TOTEX"/>
    <tableColumn id="39" xr3:uid="{95E437FB-7EA1-4B44-AD6C-68848FD13537}" name="N2O_RUNEX"/>
    <tableColumn id="40" xr3:uid="{C445EA63-9058-4D4C-8355-32E3645E5C59}" name="N2O_IDLEX"/>
    <tableColumn id="41" xr3:uid="{05EB7D98-6DF9-4D9E-A056-4FBBDD0A3256}" name="N2O_STREX"/>
    <tableColumn id="42" xr3:uid="{DC3BC434-A1C5-45B3-A107-16AD0A68B79E}" name="N2O_TOTEX"/>
    <tableColumn id="43" xr3:uid="{DC980241-20AF-4452-B59F-24BE8BC4764E}" name="ROG_RUNEX"/>
    <tableColumn id="44" xr3:uid="{B208F854-9BFF-4A04-8BD4-9ADFF401FD7A}" name="ROG_IDLEX"/>
    <tableColumn id="45" xr3:uid="{8625F1BA-7C6E-4016-AA6A-6109FE30FAC8}" name="ROG_STREX"/>
    <tableColumn id="46" xr3:uid="{17982EDE-E4A9-47F3-9615-036503C2EC83}" name="ROG_TOTEX"/>
    <tableColumn id="47" xr3:uid="{E3D3D3C3-71CD-4FBC-857D-34685EDE77F3}" name="ROG_DIURN"/>
    <tableColumn id="48" xr3:uid="{4D33FF68-28FD-4B6D-BB26-CCE993E285A1}" name="ROG_HOTSOAK"/>
    <tableColumn id="49" xr3:uid="{29FFB1DD-72F6-4666-B6C4-57DE9E43C5F8}" name="ROG_RUNLOSS"/>
    <tableColumn id="50" xr3:uid="{CE9B5BC8-E38E-4E7F-9371-7C50FDD64E9A}" name="ROG_TOTAL"/>
    <tableColumn id="73" xr3:uid="{4E4F71AF-C0A5-4787-A04B-03B8C9148E43}" name="ROG Total" dataDxfId="58">
      <calculatedColumnFormula>AX11*$A$8/$H11</calculatedColumnFormula>
    </tableColumn>
    <tableColumn id="51" xr3:uid="{A68DEFA3-8474-4621-96B0-810D6F378E52}" name="TOG_RUNEX"/>
    <tableColumn id="52" xr3:uid="{D1736B6C-E81A-4123-B7E3-BD2BC76A2B76}" name="TOG_IDLEX"/>
    <tableColumn id="53" xr3:uid="{3553EF32-63B1-4CBA-AB80-C3EA04919F10}" name="TOG_STREX"/>
    <tableColumn id="54" xr3:uid="{2942A481-72E4-4653-8D12-74F95FB885D1}" name="TOG_TOTEX"/>
    <tableColumn id="55" xr3:uid="{9E895321-7EFE-4930-89B2-CAEAAFB3FFB2}" name="TOG_DIURN"/>
    <tableColumn id="56" xr3:uid="{F7D2543B-CFAD-4F50-B5EC-6A149D856A5D}" name="TOG_HOTSOAK"/>
    <tableColumn id="57" xr3:uid="{B2F78895-E9DA-4344-B6CC-69071DA5115C}" name="TOG_RUNLOSS"/>
    <tableColumn id="58" xr3:uid="{BB634F84-2A6E-4D02-AD81-817E5FAF4B44}" name="TOG_TOTAL"/>
    <tableColumn id="59" xr3:uid="{F8962D22-3640-4256-8B1B-ECEFE6A0A290}" name="CO_RUNEX"/>
    <tableColumn id="60" xr3:uid="{AAE4FF34-9DFB-4771-8C4C-33BC9534BC97}" name="CO_IDLEX"/>
    <tableColumn id="61" xr3:uid="{7A7CC430-E436-4158-AFC5-927361971343}" name="CO_STREX"/>
    <tableColumn id="62" xr3:uid="{32C5520F-3FD5-4D2A-B93D-13DB5C2471CF}" name="CO_TOTEX"/>
    <tableColumn id="63" xr3:uid="{FE38992B-9417-4655-A158-2706D12F59CE}" name="SOx_RUNEX"/>
    <tableColumn id="64" xr3:uid="{380B3271-7698-4679-A097-B262A893C5CA}" name="SOx_IDLEX"/>
    <tableColumn id="65" xr3:uid="{FC77454F-A41A-4176-80FE-C4C00C579D3D}" name="SOx_STREX"/>
    <tableColumn id="66" xr3:uid="{59EB5063-CBD9-406B-A0CB-2015A687F09F}" name="SOx_TOTEX"/>
    <tableColumn id="67" xr3:uid="{781914FD-D156-48AB-8558-36C1CADDCAAE}" name="NH3_RUNEX"/>
    <tableColumn id="68" xr3:uid="{1708FDB7-1C79-41C2-AAC5-6EDA963CB37C}" name="Fuel Consumptio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6340184-8C76-4BCC-85B7-9ABDB7627793}" name="Table4" displayName="Table4" ref="A54:BC64" totalsRowShown="0" headerRowDxfId="57" dataDxfId="56" tableBorderDxfId="55">
  <autoFilter ref="A54:BC64" xr:uid="{D6340184-8C76-4BCC-85B7-9ABDB7627793}"/>
  <tableColumns count="55">
    <tableColumn id="1" xr3:uid="{BED3903A-6CD7-40BA-BFDD-7A4175F3C9D2}" name="Region" dataDxfId="54"/>
    <tableColumn id="2" xr3:uid="{EC56DDF9-66CC-4649-8DE6-3994AEABCC53}" name="Calendar Year" dataDxfId="53"/>
    <tableColumn id="3" xr3:uid="{CDF5C40B-D28C-449F-92D2-CD802E2FB4AF}" name="Vehicle Category" dataDxfId="52"/>
    <tableColumn id="4" xr3:uid="{7B36A4B7-CB4A-4F63-92C6-E7D05EE5A42D}" name="Model Year" dataDxfId="51"/>
    <tableColumn id="5" xr3:uid="{56E563A0-AB0F-48C8-85A6-37BC61F1F187}" name="Speed" dataDxfId="50"/>
    <tableColumn id="6" xr3:uid="{32913852-EA0C-4A0F-8858-EADDF1B880D7}" name="Fuel" dataDxfId="49"/>
    <tableColumn id="7" xr3:uid="{37AA76FF-8E14-45B2-BCB6-44DBD7FD7EFD}" name="Population" dataDxfId="48"/>
    <tableColumn id="8" xr3:uid="{3565E84A-2485-480D-A991-918413691D02}" name="Total VMT" dataDxfId="47"/>
    <tableColumn id="9" xr3:uid="{A41DDA09-9376-4ECF-B6F7-DD879F8B52D0}" name="CVMT" dataDxfId="46"/>
    <tableColumn id="10" xr3:uid="{F7C6DD9C-839E-474C-97AE-080BCCEB4F2F}" name="EVMT" dataDxfId="45"/>
    <tableColumn id="11" xr3:uid="{681554C7-085C-4F85-A8F7-48AF4B2405E0}" name="Trips" dataDxfId="44"/>
    <tableColumn id="12" xr3:uid="{781F5FE6-8DFF-4634-BF5C-8E19AA7545DD}" name="Energy Consumption" dataDxfId="43"/>
    <tableColumn id="13" xr3:uid="{69272970-37BD-4FB8-8E55-5ADBDEBBF318}" name="NOx_RUNEX" dataDxfId="42"/>
    <tableColumn id="14" xr3:uid="{464D05E0-D69F-41F0-8ED0-E9A69ABE9EF4}" name="NOx_IDLEX" dataDxfId="41"/>
    <tableColumn id="15" xr3:uid="{CE125600-540E-4DD3-AE72-E17CE16B3314}" name="NOx_STREX" dataDxfId="40"/>
    <tableColumn id="16" xr3:uid="{A3E816C3-9BEF-44DB-B64F-68687503575A}" name="NOx_TOTEX" dataDxfId="39"/>
    <tableColumn id="17" xr3:uid="{D5FEE4F5-6950-456F-9205-AEA2E0F32D0C}" name="NOX TOTAL" dataDxfId="38">
      <calculatedColumnFormula>P55*$A$8/$H55</calculatedColumnFormula>
    </tableColumn>
    <tableColumn id="18" xr3:uid="{5F3B1A0D-30DF-4359-BC8F-D5FA93987392}" name="PM2.5_RUNEX" dataDxfId="37"/>
    <tableColumn id="19" xr3:uid="{B2EEA769-3532-42F1-91D7-AA1BF1959C15}" name="PM2.5_IDLEX" dataDxfId="36"/>
    <tableColumn id="20" xr3:uid="{44D59497-8E08-448C-B594-41D9E0FF7A93}" name="PM2.5_STREX" dataDxfId="35"/>
    <tableColumn id="21" xr3:uid="{EA2B558A-2A7E-4FD7-B702-81253444984F}" name="PM2.5_TOTEX" dataDxfId="34"/>
    <tableColumn id="22" xr3:uid="{A2686D8D-5B3A-4412-857C-5A966E3E1FF8}" name="PM2.5_PMTW" dataDxfId="33"/>
    <tableColumn id="23" xr3:uid="{D0BDAA07-4BB3-467C-AB20-71AA926B0582}" name="PM2.5_PMBW" dataDxfId="32"/>
    <tableColumn id="24" xr3:uid="{370FB55F-8990-4763-BCBD-C8ABF2D44F93}" name="PM2.5_TOTAL" dataDxfId="31"/>
    <tableColumn id="25" xr3:uid="{D248F894-FA9B-44F5-B922-9D7F2A331AC6}" name="PM10_RUNEX" dataDxfId="30"/>
    <tableColumn id="26" xr3:uid="{3B29C409-A21D-46AC-BD0F-AAF729B2DA43}" name="PM10_IDLEX" dataDxfId="29"/>
    <tableColumn id="27" xr3:uid="{00AEDFCA-C6AA-4D8B-AE9F-51F3F223103B}" name="PM10_STREX" dataDxfId="28"/>
    <tableColumn id="28" xr3:uid="{401F2942-1731-4ACC-918F-8261ECCB638A}" name="PM10_TOTEX" dataDxfId="27"/>
    <tableColumn id="29" xr3:uid="{E8ED8E61-D656-4F22-8C81-CEB0034E56E7}" name="PM10 Total Ex" dataDxfId="26">
      <calculatedColumnFormula>AB55*$A$8/$H55</calculatedColumnFormula>
    </tableColumn>
    <tableColumn id="30" xr3:uid="{A3208E6E-BDFD-4CB1-AC6B-8A83358F1E49}" name="PM10_PMTW" dataDxfId="25"/>
    <tableColumn id="31" xr3:uid="{9DD8EB3F-23E8-4DB5-AA6E-7080A1B01E18}" name="PM10_PMBW" dataDxfId="24"/>
    <tableColumn id="32" xr3:uid="{C2E0674B-5CF3-4940-86F6-E70AE8009548}" name="PM10_TOTAL" dataDxfId="23"/>
    <tableColumn id="33" xr3:uid="{4179FEE1-9B13-493B-B0B4-1130C4D1EAE6}" name="PM10 Other" dataDxfId="22">
      <calculatedColumnFormula>AF55*$A$8/$H55</calculatedColumnFormula>
    </tableColumn>
    <tableColumn id="34" xr3:uid="{899E13B0-F08D-4A34-B97A-98948B9D75B9}" name="CO2_RUNEX" dataDxfId="21"/>
    <tableColumn id="35" xr3:uid="{46F78590-6D22-489D-B0A8-85277D46523A}" name="CO2_IDLEX" dataDxfId="20"/>
    <tableColumn id="36" xr3:uid="{33686584-21FD-4BAF-9098-CFD3FAEEF815}" name="CO2_STREX" dataDxfId="19"/>
    <tableColumn id="37" xr3:uid="{5148C9BB-CCC7-44E8-912C-7FE80A9E1D33}" name="CO2_TOTEX" dataDxfId="18"/>
    <tableColumn id="38" xr3:uid="{E42A605E-94F9-4378-9550-9C7564AC3155}" name="CO2 Total" dataDxfId="17">
      <calculatedColumnFormula>AK55*$A$8/$H55</calculatedColumnFormula>
    </tableColumn>
    <tableColumn id="39" xr3:uid="{571F3DE3-9452-43D1-926E-64A328F7C6D7}" name="CH4_RUNEX" dataDxfId="16"/>
    <tableColumn id="40" xr3:uid="{45B2310F-ED0C-4E81-BAD0-D5E455951BF2}" name="CH4_IDLEX" dataDxfId="15"/>
    <tableColumn id="41" xr3:uid="{84380987-9DF7-46FA-A5E6-6D87BDC1F3F4}" name="CH4_STREX" dataDxfId="14"/>
    <tableColumn id="42" xr3:uid="{D181C10B-F3E0-40A9-9212-DEB71B36724E}" name="CH4_TOTEX" dataDxfId="13"/>
    <tableColumn id="43" xr3:uid="{F10C48E9-046E-4E3E-8B15-BB87E971828A}" name="N2O_RUNEX" dataDxfId="12"/>
    <tableColumn id="44" xr3:uid="{6AA4C174-5FBE-4559-8C4B-4B8EA2C3D7A4}" name="N2O_IDLEX" dataDxfId="11"/>
    <tableColumn id="45" xr3:uid="{30FA690C-1B95-488C-8F7D-8C4B5A325560}" name="N2O_STREX" dataDxfId="10"/>
    <tableColumn id="46" xr3:uid="{3040EEBF-C39B-41FC-9243-33502F88A5CC}" name="N2O_TOTEX" dataDxfId="9"/>
    <tableColumn id="47" xr3:uid="{9C0874B1-7C8C-47FF-BFFD-BD5AD6644CAB}" name="ROG_RUNEX" dataDxfId="8"/>
    <tableColumn id="48" xr3:uid="{E9520032-BA51-481A-957E-097E58A688BB}" name="ROG_IDLEX" dataDxfId="7"/>
    <tableColumn id="49" xr3:uid="{2749549B-B05B-47A0-ABED-B0A077E2E116}" name="ROG_STREX" dataDxfId="6"/>
    <tableColumn id="50" xr3:uid="{35120316-7079-4146-98B2-DFE8B3155735}" name="ROG_TOTEX" dataDxfId="5"/>
    <tableColumn id="51" xr3:uid="{EABB7794-6258-46F9-A1DE-E679F853DF2C}" name="ROG_DIURN" dataDxfId="4"/>
    <tableColumn id="52" xr3:uid="{2144913C-0C71-4E03-9D4F-AD29C0DAB806}" name="ROG_HOTSOAK" dataDxfId="3"/>
    <tableColumn id="53" xr3:uid="{C3EA5218-4FC1-48AB-B753-80DF6181FFEC}" name="ROG_RUNLOSS" dataDxfId="2"/>
    <tableColumn id="54" xr3:uid="{085ABDDC-80AD-4301-B9DD-0D67248DCAEC}" name="ROG_TOTAL" dataDxfId="1"/>
    <tableColumn id="55" xr3:uid="{3B8C1F7B-526C-46A4-B9A5-AB0B79CC7023}" name="ROG Total" dataDxfId="0">
      <calculatedColumnFormula>AX55*$A$8/$H55</calculatedColumnFormula>
    </tableColumn>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FD2931-6715-40DE-B0BB-B52BD9AB206E}" name="Table1" displayName="Table1" ref="A9:BN45" totalsRowShown="0">
  <autoFilter ref="A9:BN45" xr:uid="{1F736C3C-7503-4766-A52A-3E67285C5669}"/>
  <sortState xmlns:xlrd2="http://schemas.microsoft.com/office/spreadsheetml/2017/richdata2" ref="A10:BN45">
    <sortCondition ref="F9:F45"/>
  </sortState>
  <tableColumns count="66">
    <tableColumn id="1" xr3:uid="{720AB3E3-A146-4CFB-BB56-44BAA8226042}" name="Region"/>
    <tableColumn id="2" xr3:uid="{63491E2C-6FD0-49A0-9113-FCB11FDB202E}" name="Calendar Year"/>
    <tableColumn id="3" xr3:uid="{89142C97-4895-46E8-95FD-6919B9A71AC1}" name="Vehicle Category"/>
    <tableColumn id="4" xr3:uid="{8553BBCD-62B6-4DA8-94E7-A944181E3E81}" name="Model Year"/>
    <tableColumn id="5" xr3:uid="{EB88618D-F641-4A69-851B-C4F058226F4E}" name="Speed"/>
    <tableColumn id="6" xr3:uid="{D987323E-411E-4F3E-A868-4FD64D07F93A}" name="Fuel"/>
    <tableColumn id="7" xr3:uid="{E199258C-A100-4D90-B25B-1291AD702196}" name="Population"/>
    <tableColumn id="8" xr3:uid="{8AE282E0-CC3F-4E72-B773-18D7D130011F}" name="VMT"/>
    <tableColumn id="9" xr3:uid="{120F7649-DF53-4926-873A-B37463FA2211}" name="Trips"/>
    <tableColumn id="10" xr3:uid="{1027B7C5-4EEC-4286-83E0-A28E90FB307D}" name="NOx_RUNEX"/>
    <tableColumn id="11" xr3:uid="{92B2B4B8-FF1B-42EC-987B-1A2B1ADB5110}" name="NOx_IDLEX"/>
    <tableColumn id="12" xr3:uid="{E403D823-5A76-499A-9391-CA7CC728F3B0}" name="NOx_STREX"/>
    <tableColumn id="13" xr3:uid="{A1A6A2C9-39E2-4DC3-BE2A-5AB910283E0B}" name="NOx_TOTEX"/>
    <tableColumn id="14" xr3:uid="{B9F57D73-C8A5-4DC0-B3EA-EFB76C08F800}" name="PM2.5_RUNEX"/>
    <tableColumn id="15" xr3:uid="{35D88A22-0A12-4488-A536-DFF4A976976D}" name="PM2.5_IDLEX"/>
    <tableColumn id="16" xr3:uid="{BDC1AE9B-EEED-4EF7-81FE-E8DED4210849}" name="PM2.5_STREX"/>
    <tableColumn id="17" xr3:uid="{2394B924-6F54-4947-8568-52B692B608EB}" name="PM2.5_TOTEX"/>
    <tableColumn id="18" xr3:uid="{B8052EF1-D6A7-4A35-9640-4E676A046EEA}" name="PM2.5_PMTW"/>
    <tableColumn id="19" xr3:uid="{407C5091-B8C5-4287-BBAB-A964B6EA21CF}" name="PM2.5_PMBW"/>
    <tableColumn id="20" xr3:uid="{B4DCB523-CEE3-4BA9-A418-26EAABD95381}" name="PM2.5_TOTAL"/>
    <tableColumn id="21" xr3:uid="{8BFC0EDC-A448-41C8-9F5F-F5FCEE9048B0}" name="PM10_RUNEX"/>
    <tableColumn id="22" xr3:uid="{A2AD2D44-1DE1-43B5-BFDF-C21E41A21C9E}" name="PM10_IDLEX"/>
    <tableColumn id="23" xr3:uid="{8F76061F-6C7E-46E1-AE83-C789CB1072DD}" name="PM10_STREX"/>
    <tableColumn id="24" xr3:uid="{79EE30DE-DB96-432C-96CF-B3C0099CB486}" name="PM10_TOTEX"/>
    <tableColumn id="25" xr3:uid="{5E9A979E-F4CB-4E3A-94DE-ED31FBF3F2B2}" name="PM10_PMTW"/>
    <tableColumn id="26" xr3:uid="{BC3966DA-6A1C-4FCA-901D-A80E3130738B}" name="PM10_PMBW"/>
    <tableColumn id="27" xr3:uid="{373A8CED-2BB1-4C1E-8FD9-940B9A50BB64}" name="PM10_TOTAL"/>
    <tableColumn id="28" xr3:uid="{4E1D98B5-CA12-4736-8C7D-2BA09A8B0331}" name="CO2_RUNEX"/>
    <tableColumn id="29" xr3:uid="{D4E1CBE5-F7C1-407F-9540-6AC063CB93C2}" name="CO2_IDLEX"/>
    <tableColumn id="30" xr3:uid="{B8F600FA-D835-417D-8E9E-CE63B25D3B59}" name="CO2_STREX"/>
    <tableColumn id="31" xr3:uid="{FB9698B0-9B4B-4EAC-8C14-3E0361958CF1}" name="CO2_TOTEX"/>
    <tableColumn id="32" xr3:uid="{C001D0F1-0365-4AB7-B2AD-B30E2B4F5578}" name="CH4_RUNEX"/>
    <tableColumn id="33" xr3:uid="{F233C974-6930-41F4-A5CC-FEA2F6943B55}" name="CH4_IDLEX"/>
    <tableColumn id="34" xr3:uid="{223FF46C-0F7E-44D8-86ED-36D1A8C2CA8E}" name="CH4_STREX"/>
    <tableColumn id="35" xr3:uid="{BA631035-5C49-4F64-A3D2-4A5FB1FAA1CA}" name="CH4_TOTEX"/>
    <tableColumn id="36" xr3:uid="{901FC341-92C7-4321-AD3F-9B06B752ABE9}" name="N2O_RUNEX"/>
    <tableColumn id="37" xr3:uid="{516F95C6-F461-49B3-B1DC-BDB288FCB70E}" name="N2O_IDLEX"/>
    <tableColumn id="38" xr3:uid="{A2F46C45-47D9-41D0-BA21-168CB5A80317}" name="N2O_STREX"/>
    <tableColumn id="39" xr3:uid="{E47BB72B-0259-445A-B940-7ABA6280C2AE}" name="N2O_TOTEX"/>
    <tableColumn id="40" xr3:uid="{07E14799-BF0B-4116-9CF9-4D412C09282F}" name="ROG_RUNEX"/>
    <tableColumn id="41" xr3:uid="{812EF8A8-24F5-4332-89BB-8CE712859FB9}" name="ROG_IDLEX"/>
    <tableColumn id="42" xr3:uid="{26E22B31-D90C-4460-8BAD-B3FDD50E3A44}" name="ROG_STREX"/>
    <tableColumn id="43" xr3:uid="{BC0A8FAA-1A1E-4776-9C97-A3447EB5805F}" name="ROG_TOTEX"/>
    <tableColumn id="44" xr3:uid="{1605BBFE-49E0-4377-985C-E0C4194EAA9D}" name="ROG_DIURN"/>
    <tableColumn id="45" xr3:uid="{A8671265-0853-43F7-884F-884322724DA3}" name="ROG_HOTSOAK"/>
    <tableColumn id="46" xr3:uid="{27F53373-6DA1-452E-B157-956C2718760C}" name="ROG_RUNLOSS"/>
    <tableColumn id="47" xr3:uid="{9839C86C-5595-4FCB-A29E-C7BC0BFFAE0A}" name="ROG_RESTLOSS"/>
    <tableColumn id="48" xr3:uid="{92915108-E5B2-478A-8ADA-E66AD4554D42}" name="ROG_TOTAL"/>
    <tableColumn id="49" xr3:uid="{AF8B3C7C-5C73-4264-97A3-3ADB9BD6A404}" name="TOG_RUNEX"/>
    <tableColumn id="50" xr3:uid="{D5894291-78F4-4070-B679-CD755D5888D9}" name="TOG_IDLEX"/>
    <tableColumn id="51" xr3:uid="{BBAE87BB-04D5-4134-8B7C-2073D8DBC5CD}" name="TOG_STREX"/>
    <tableColumn id="52" xr3:uid="{477A1990-9F02-4B3B-BD4F-9BE499618DF3}" name="TOG_TOTEX"/>
    <tableColumn id="53" xr3:uid="{EEFDAADD-EE15-4B13-B45C-0C538CC00123}" name="TOG_DIURN"/>
    <tableColumn id="54" xr3:uid="{32F424F8-F891-49CE-9F08-95700C210E6F}" name="TOG_HOTSOAK"/>
    <tableColumn id="55" xr3:uid="{EED0667C-7711-4A19-82C6-828E7A57C382}" name="TOG_RUNLOSS"/>
    <tableColumn id="56" xr3:uid="{99043BFF-A801-4447-936D-0C7F2CA3ECB9}" name="TOG_RESTLOSS"/>
    <tableColumn id="57" xr3:uid="{878329F7-8437-48E0-BDC8-E67480BF75DB}" name="TOG_TOTAL"/>
    <tableColumn id="58" xr3:uid="{B7790E48-01B1-47D0-8505-8F21FD7AD67A}" name="CO_RUNEX"/>
    <tableColumn id="59" xr3:uid="{4553166E-50DA-491E-98BE-C0CBFD72FBB9}" name="CO_IDLEX"/>
    <tableColumn id="60" xr3:uid="{5497480C-CF94-40DF-A065-6A0AA82F6E68}" name="CO_STREX"/>
    <tableColumn id="61" xr3:uid="{725587EF-6410-4E05-92A2-5E09D57F0FE0}" name="CO_TOTEX"/>
    <tableColumn id="62" xr3:uid="{6754CAE0-E0C3-4179-81D3-970BE231C944}" name="SOx_RUNEX"/>
    <tableColumn id="63" xr3:uid="{A92D8DB3-177B-4CB8-914B-4E253843A1AD}" name="SOx_IDLEX"/>
    <tableColumn id="64" xr3:uid="{ABA64721-E2A6-4298-A398-854460B59960}" name="SOx_STREX"/>
    <tableColumn id="65" xr3:uid="{CF03FA52-15BD-4196-A213-F0FFC9681513}" name="SOx_TOTEX"/>
    <tableColumn id="66" xr3:uid="{788E4107-EA31-4CAF-B1E6-78B6CB17FEA0}" name="Fuel Consumptio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baaqmd.gov/tfca4p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6.bin"/><Relationship Id="rId1" Type="http://schemas.openxmlformats.org/officeDocument/2006/relationships/printerSettings" Target="../printerSettings/printerSettings5.bin"/><Relationship Id="rId5" Type="http://schemas.openxmlformats.org/officeDocument/2006/relationships/table" Target="../tables/table3.xml"/><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FE028-7C60-4241-BFAD-31D253501A98}">
  <sheetPr codeName="Sheet6">
    <pageSetUpPr fitToPage="1"/>
  </sheetPr>
  <dimension ref="A1:A9"/>
  <sheetViews>
    <sheetView tabSelected="1" topLeftCell="A36" workbookViewId="0">
      <selection activeCell="H7" sqref="H7"/>
    </sheetView>
  </sheetViews>
  <sheetFormatPr defaultColWidth="8.73046875" defaultRowHeight="12.4" x14ac:dyDescent="0.35"/>
  <cols>
    <col min="1" max="1" width="47.86328125" style="94" customWidth="1"/>
    <col min="2" max="16384" width="8.73046875" style="94"/>
  </cols>
  <sheetData>
    <row r="1" spans="1:1" ht="22.5" x14ac:dyDescent="0.6">
      <c r="A1" s="93" t="s">
        <v>176</v>
      </c>
    </row>
    <row r="2" spans="1:1" ht="20.65" x14ac:dyDescent="0.6">
      <c r="A2" s="95" t="s">
        <v>177</v>
      </c>
    </row>
    <row r="3" spans="1:1" x14ac:dyDescent="0.35">
      <c r="A3" s="96" t="s">
        <v>225</v>
      </c>
    </row>
    <row r="5" spans="1:1" x14ac:dyDescent="0.35">
      <c r="A5" s="97" t="s">
        <v>178</v>
      </c>
    </row>
    <row r="6" spans="1:1" ht="14.25" x14ac:dyDescent="0.45">
      <c r="A6" s="98" t="s">
        <v>179</v>
      </c>
    </row>
    <row r="9" spans="1:1" ht="14.25" customHeight="1" x14ac:dyDescent="0.35"/>
  </sheetData>
  <hyperlinks>
    <hyperlink ref="A6" r:id="rId1" xr:uid="{E6103B2B-D342-44F7-B4D0-A969D7BA7B36}"/>
  </hyperlinks>
  <pageMargins left="0.75" right="0.75" top="1" bottom="1" header="0.5" footer="0.5"/>
  <pageSetup scale="87" orientation="portrait" verticalDpi="0" r:id="rId2"/>
  <headerFooter alignWithMargins="0"/>
  <customProperties>
    <customPr name="f114f689b"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8B40F-9885-4BE0-BF43-4EF178709431}">
  <sheetPr codeName="Sheet7">
    <pageSetUpPr fitToPage="1"/>
  </sheetPr>
  <dimension ref="A1:Q95"/>
  <sheetViews>
    <sheetView zoomScaleNormal="100" workbookViewId="0">
      <selection activeCell="C15" sqref="C15"/>
    </sheetView>
  </sheetViews>
  <sheetFormatPr defaultColWidth="8.73046875" defaultRowHeight="12.4" x14ac:dyDescent="0.35"/>
  <cols>
    <col min="1" max="1" width="31.73046875" style="94" customWidth="1"/>
    <col min="2" max="2" width="57.3984375" style="94" customWidth="1"/>
    <col min="3" max="3" width="17.86328125" style="94" bestFit="1" customWidth="1"/>
    <col min="4" max="4" width="17.59765625" style="94" customWidth="1"/>
    <col min="5" max="5" width="13.3984375" style="94" customWidth="1"/>
    <col min="6" max="6" width="17.265625" style="94" customWidth="1"/>
    <col min="7" max="7" width="12.3984375" style="94" customWidth="1"/>
    <col min="8" max="8" width="8.1328125" style="94" customWidth="1"/>
    <col min="9" max="10" width="8.73046875" style="94" customWidth="1"/>
    <col min="11" max="11" width="9.59765625" style="94" customWidth="1"/>
    <col min="12" max="12" width="8.73046875" style="94" bestFit="1" customWidth="1"/>
    <col min="13" max="13" width="7" style="94" customWidth="1"/>
    <col min="14" max="14" width="9.59765625" style="94" customWidth="1"/>
    <col min="15" max="15" width="10.265625" style="94" bestFit="1" customWidth="1"/>
    <col min="16" max="16" width="9.86328125" style="94" customWidth="1"/>
    <col min="17" max="17" width="13.86328125" style="94" customWidth="1"/>
    <col min="18" max="18" width="9.265625" style="94" customWidth="1"/>
    <col min="19" max="19" width="10" style="94" customWidth="1"/>
    <col min="20" max="20" width="12.73046875" style="94" bestFit="1" customWidth="1"/>
    <col min="21" max="16384" width="8.73046875" style="94"/>
  </cols>
  <sheetData>
    <row r="1" spans="1:14" ht="22.5" x14ac:dyDescent="0.6">
      <c r="A1" s="93" t="s">
        <v>176</v>
      </c>
    </row>
    <row r="2" spans="1:14" ht="20.65" x14ac:dyDescent="0.6">
      <c r="A2" s="95" t="s">
        <v>177</v>
      </c>
    </row>
    <row r="3" spans="1:14" x14ac:dyDescent="0.35">
      <c r="A3" s="96" t="s">
        <v>225</v>
      </c>
    </row>
    <row r="4" spans="1:14" ht="18" customHeight="1" x14ac:dyDescent="0.35">
      <c r="A4" s="99"/>
      <c r="B4" s="100"/>
      <c r="C4" s="101"/>
      <c r="D4" s="101"/>
      <c r="E4" s="101"/>
      <c r="F4" s="101"/>
      <c r="G4" s="101"/>
      <c r="H4" s="101"/>
      <c r="I4" s="101"/>
      <c r="J4" s="101"/>
      <c r="K4" s="101"/>
      <c r="L4" s="101"/>
      <c r="M4" s="101"/>
      <c r="N4" s="101"/>
    </row>
    <row r="5" spans="1:14" ht="18" customHeight="1" x14ac:dyDescent="0.35">
      <c r="A5" s="102" t="s">
        <v>180</v>
      </c>
      <c r="B5" s="100"/>
      <c r="C5" s="101"/>
      <c r="D5" s="101"/>
      <c r="E5" s="101"/>
      <c r="F5" s="101"/>
      <c r="G5" s="101"/>
      <c r="H5" s="101"/>
      <c r="I5" s="101"/>
      <c r="J5" s="101"/>
      <c r="K5" s="101"/>
      <c r="L5" s="101"/>
      <c r="M5" s="101"/>
      <c r="N5" s="101"/>
    </row>
    <row r="6" spans="1:14" ht="18" customHeight="1" x14ac:dyDescent="0.35">
      <c r="A6" s="103"/>
      <c r="B6" s="102"/>
      <c r="C6" s="101"/>
      <c r="D6" s="101"/>
      <c r="E6" s="101"/>
      <c r="F6" s="101"/>
      <c r="G6" s="101"/>
      <c r="H6" s="101"/>
      <c r="I6" s="101"/>
      <c r="J6" s="101"/>
      <c r="K6" s="101"/>
      <c r="L6" s="101"/>
      <c r="M6" s="101"/>
      <c r="N6" s="101"/>
    </row>
    <row r="7" spans="1:14" ht="18" customHeight="1" x14ac:dyDescent="0.35">
      <c r="A7" s="104" t="s">
        <v>181</v>
      </c>
      <c r="B7" s="105"/>
      <c r="C7" s="101"/>
      <c r="D7" s="101"/>
      <c r="E7" s="101"/>
      <c r="F7" s="101"/>
      <c r="G7" s="101"/>
      <c r="H7" s="101"/>
      <c r="I7" s="101"/>
      <c r="J7" s="101"/>
      <c r="K7" s="101"/>
      <c r="L7" s="101"/>
      <c r="M7" s="101"/>
      <c r="N7" s="101"/>
    </row>
    <row r="8" spans="1:14" ht="18" customHeight="1" x14ac:dyDescent="0.35">
      <c r="A8" s="106" t="s">
        <v>182</v>
      </c>
      <c r="B8" s="105"/>
      <c r="C8" s="101"/>
      <c r="D8" s="101"/>
      <c r="E8" s="101"/>
      <c r="F8" s="101"/>
      <c r="G8" s="101"/>
      <c r="H8" s="101"/>
      <c r="I8" s="101"/>
      <c r="J8" s="101"/>
      <c r="K8" s="101"/>
      <c r="L8" s="101"/>
      <c r="M8" s="101"/>
      <c r="N8" s="101"/>
    </row>
    <row r="9" spans="1:14" ht="18" customHeight="1" x14ac:dyDescent="0.35">
      <c r="A9" s="106" t="s">
        <v>183</v>
      </c>
      <c r="B9" s="105"/>
      <c r="C9" s="107"/>
      <c r="D9" s="101"/>
      <c r="E9" s="101"/>
      <c r="F9" s="101"/>
      <c r="G9" s="101"/>
      <c r="H9" s="101"/>
      <c r="I9" s="101"/>
      <c r="J9" s="101"/>
      <c r="K9" s="101"/>
      <c r="L9" s="101"/>
      <c r="M9" s="101"/>
      <c r="N9" s="101"/>
    </row>
    <row r="10" spans="1:14" ht="18" customHeight="1" x14ac:dyDescent="0.35">
      <c r="A10" s="106" t="s">
        <v>184</v>
      </c>
      <c r="B10" s="105"/>
      <c r="C10" s="107"/>
      <c r="D10" s="101"/>
      <c r="E10" s="101"/>
      <c r="F10" s="101"/>
      <c r="G10" s="101"/>
      <c r="H10" s="101"/>
      <c r="I10" s="101"/>
      <c r="J10" s="101"/>
      <c r="K10" s="101"/>
      <c r="L10" s="101"/>
      <c r="M10" s="101"/>
      <c r="N10" s="101"/>
    </row>
    <row r="11" spans="1:14" ht="18" customHeight="1" x14ac:dyDescent="0.35">
      <c r="A11" s="108" t="s">
        <v>185</v>
      </c>
      <c r="B11" s="105"/>
      <c r="C11" s="101"/>
      <c r="D11" s="101"/>
      <c r="E11" s="101"/>
      <c r="F11" s="101"/>
      <c r="G11" s="101"/>
      <c r="H11" s="101"/>
      <c r="I11" s="101"/>
      <c r="J11" s="101"/>
      <c r="K11" s="101"/>
      <c r="L11" s="101"/>
      <c r="M11" s="101"/>
      <c r="N11" s="101"/>
    </row>
    <row r="12" spans="1:14" ht="18" customHeight="1" x14ac:dyDescent="0.35">
      <c r="A12" s="109" t="s">
        <v>186</v>
      </c>
      <c r="B12" s="105"/>
      <c r="C12" s="101"/>
      <c r="D12" s="101"/>
      <c r="E12" s="101"/>
      <c r="F12" s="101"/>
      <c r="G12" s="101"/>
      <c r="H12" s="101"/>
      <c r="I12" s="101"/>
      <c r="J12" s="101"/>
      <c r="K12" s="101"/>
      <c r="L12" s="101"/>
      <c r="M12" s="101"/>
      <c r="N12" s="101"/>
    </row>
    <row r="13" spans="1:14" ht="18" customHeight="1" x14ac:dyDescent="0.35">
      <c r="A13" s="110" t="s">
        <v>187</v>
      </c>
      <c r="B13" s="111"/>
      <c r="C13" s="101"/>
      <c r="D13" s="101"/>
      <c r="E13" s="101"/>
      <c r="F13" s="101"/>
      <c r="G13" s="101"/>
      <c r="H13" s="101"/>
      <c r="I13" s="101"/>
      <c r="J13" s="101"/>
      <c r="K13" s="101"/>
      <c r="L13" s="101"/>
      <c r="M13" s="101"/>
      <c r="N13" s="101"/>
    </row>
    <row r="14" spans="1:14" ht="18" customHeight="1" x14ac:dyDescent="0.35">
      <c r="A14" s="112" t="s">
        <v>188</v>
      </c>
      <c r="B14" s="113"/>
      <c r="C14" s="101"/>
      <c r="D14" s="101"/>
      <c r="E14" s="101"/>
      <c r="F14" s="101"/>
      <c r="G14" s="101"/>
      <c r="H14" s="101"/>
      <c r="I14" s="101"/>
      <c r="J14" s="101"/>
      <c r="K14" s="101"/>
      <c r="L14" s="101"/>
      <c r="M14" s="101"/>
      <c r="N14" s="101"/>
    </row>
    <row r="15" spans="1:14" ht="18" customHeight="1" x14ac:dyDescent="0.35">
      <c r="A15" s="112" t="s">
        <v>189</v>
      </c>
      <c r="B15" s="113"/>
      <c r="C15" s="107"/>
      <c r="D15" s="101"/>
      <c r="E15" s="101"/>
      <c r="F15" s="101"/>
      <c r="G15" s="101"/>
      <c r="H15" s="101"/>
      <c r="I15" s="101"/>
      <c r="J15" s="101"/>
      <c r="K15" s="101"/>
      <c r="L15" s="101"/>
      <c r="M15" s="101"/>
      <c r="N15" s="101"/>
    </row>
    <row r="16" spans="1:14" ht="18" customHeight="1" x14ac:dyDescent="0.35">
      <c r="A16" s="112" t="s">
        <v>190</v>
      </c>
      <c r="B16" s="113"/>
      <c r="C16" s="107"/>
      <c r="D16" s="101"/>
      <c r="E16" s="101"/>
      <c r="F16" s="101"/>
      <c r="G16" s="101"/>
      <c r="H16" s="101"/>
      <c r="I16" s="101"/>
      <c r="J16" s="101"/>
      <c r="K16" s="101"/>
      <c r="L16" s="101"/>
      <c r="M16" s="101"/>
      <c r="N16" s="101"/>
    </row>
    <row r="17" spans="1:17" ht="18" customHeight="1" x14ac:dyDescent="0.35">
      <c r="A17" s="112" t="s">
        <v>191</v>
      </c>
      <c r="B17" s="113"/>
      <c r="C17" s="107"/>
      <c r="D17" s="101"/>
      <c r="E17" s="101"/>
      <c r="F17" s="107"/>
      <c r="G17" s="101"/>
      <c r="H17" s="101"/>
      <c r="I17" s="101"/>
      <c r="J17" s="101"/>
      <c r="K17" s="101"/>
      <c r="L17" s="101"/>
      <c r="M17" s="101"/>
      <c r="N17" s="101"/>
    </row>
    <row r="18" spans="1:17" ht="18" customHeight="1" x14ac:dyDescent="0.35">
      <c r="A18" s="112" t="s">
        <v>192</v>
      </c>
      <c r="B18" s="114"/>
      <c r="C18" s="107"/>
      <c r="D18" s="101"/>
      <c r="E18" s="101"/>
      <c r="F18" s="107"/>
      <c r="G18" s="101"/>
      <c r="H18" s="101"/>
      <c r="I18" s="101"/>
      <c r="J18" s="101"/>
      <c r="K18" s="101"/>
      <c r="L18" s="101"/>
      <c r="M18" s="101"/>
      <c r="N18" s="101"/>
    </row>
    <row r="19" spans="1:17" ht="18" customHeight="1" x14ac:dyDescent="0.35">
      <c r="A19" s="112" t="s">
        <v>193</v>
      </c>
      <c r="B19" s="113"/>
      <c r="C19" s="101"/>
      <c r="D19" s="101"/>
      <c r="E19" s="101"/>
      <c r="F19" s="101"/>
      <c r="G19" s="101"/>
      <c r="H19" s="101"/>
      <c r="I19" s="101"/>
      <c r="J19" s="101"/>
      <c r="K19" s="101"/>
      <c r="L19" s="101"/>
      <c r="M19" s="101"/>
      <c r="N19" s="101"/>
    </row>
    <row r="20" spans="1:17" ht="18" customHeight="1" x14ac:dyDescent="0.35">
      <c r="A20" s="112" t="s">
        <v>194</v>
      </c>
      <c r="B20" s="113"/>
      <c r="C20" s="101"/>
      <c r="D20" s="101"/>
      <c r="E20" s="101"/>
      <c r="F20" s="101"/>
      <c r="G20" s="101"/>
      <c r="H20" s="101"/>
      <c r="I20" s="101"/>
      <c r="J20" s="101"/>
      <c r="K20" s="101"/>
      <c r="L20" s="101"/>
      <c r="M20" s="101"/>
      <c r="N20" s="101"/>
    </row>
    <row r="21" spans="1:17" ht="18" customHeight="1" x14ac:dyDescent="0.35">
      <c r="A21" s="112" t="s">
        <v>195</v>
      </c>
      <c r="B21" s="113" t="s">
        <v>196</v>
      </c>
      <c r="C21" s="101"/>
      <c r="D21" s="101"/>
      <c r="E21" s="101"/>
      <c r="F21" s="101"/>
      <c r="G21" s="101"/>
      <c r="H21" s="101"/>
      <c r="I21" s="101"/>
      <c r="J21" s="101"/>
      <c r="K21" s="101"/>
      <c r="L21" s="101"/>
      <c r="M21" s="101"/>
      <c r="N21" s="101"/>
    </row>
    <row r="22" spans="1:17" ht="18" customHeight="1" x14ac:dyDescent="0.35">
      <c r="A22" s="115" t="s">
        <v>197</v>
      </c>
      <c r="B22" s="116"/>
      <c r="C22" s="101"/>
      <c r="D22" s="101"/>
      <c r="E22" s="101"/>
      <c r="F22" s="101"/>
      <c r="G22" s="101"/>
      <c r="H22" s="101"/>
      <c r="I22" s="101"/>
      <c r="J22" s="101"/>
      <c r="K22" s="101"/>
      <c r="L22" s="101"/>
      <c r="M22" s="101"/>
      <c r="N22" s="101"/>
    </row>
    <row r="23" spans="1:17" ht="18" customHeight="1" x14ac:dyDescent="0.35">
      <c r="A23" s="110" t="s">
        <v>198</v>
      </c>
      <c r="B23" s="117"/>
    </row>
    <row r="24" spans="1:17" ht="18" customHeight="1" x14ac:dyDescent="0.35">
      <c r="A24" s="112" t="s">
        <v>199</v>
      </c>
      <c r="B24" s="118"/>
    </row>
    <row r="25" spans="1:17" ht="18" customHeight="1" x14ac:dyDescent="0.35">
      <c r="A25" s="112" t="s">
        <v>200</v>
      </c>
      <c r="B25" s="118"/>
    </row>
    <row r="26" spans="1:17" ht="18" customHeight="1" x14ac:dyDescent="0.35">
      <c r="A26" s="115" t="s">
        <v>201</v>
      </c>
      <c r="B26" s="118"/>
    </row>
    <row r="27" spans="1:17" x14ac:dyDescent="0.35">
      <c r="C27" s="101"/>
      <c r="D27" s="101"/>
      <c r="E27" s="101"/>
      <c r="F27" s="101"/>
      <c r="G27" s="101"/>
      <c r="H27" s="101"/>
      <c r="I27" s="101"/>
      <c r="J27" s="101"/>
      <c r="K27" s="101"/>
      <c r="L27" s="101"/>
      <c r="M27" s="101"/>
      <c r="N27" s="101"/>
      <c r="O27" s="101"/>
      <c r="P27" s="101"/>
      <c r="Q27" s="101"/>
    </row>
    <row r="37" spans="4:4" x14ac:dyDescent="0.35">
      <c r="D37" s="119"/>
    </row>
    <row r="38" spans="4:4" x14ac:dyDescent="0.35">
      <c r="D38" s="119"/>
    </row>
    <row r="39" spans="4:4" x14ac:dyDescent="0.35">
      <c r="D39" s="119"/>
    </row>
    <row r="40" spans="4:4" x14ac:dyDescent="0.35">
      <c r="D40" s="119"/>
    </row>
    <row r="41" spans="4:4" x14ac:dyDescent="0.35">
      <c r="D41" s="119"/>
    </row>
    <row r="42" spans="4:4" x14ac:dyDescent="0.35">
      <c r="D42" s="119"/>
    </row>
    <row r="43" spans="4:4" x14ac:dyDescent="0.35">
      <c r="D43" s="119"/>
    </row>
    <row r="44" spans="4:4" x14ac:dyDescent="0.35">
      <c r="D44" s="119"/>
    </row>
    <row r="45" spans="4:4" x14ac:dyDescent="0.35">
      <c r="D45" s="119"/>
    </row>
    <row r="46" spans="4:4" x14ac:dyDescent="0.35">
      <c r="D46" s="119"/>
    </row>
    <row r="47" spans="4:4" x14ac:dyDescent="0.35">
      <c r="D47" s="119"/>
    </row>
    <row r="48" spans="4:4" x14ac:dyDescent="0.35">
      <c r="D48" s="119"/>
    </row>
    <row r="49" spans="4:4" x14ac:dyDescent="0.35">
      <c r="D49" s="119"/>
    </row>
    <row r="50" spans="4:4" x14ac:dyDescent="0.35">
      <c r="D50" s="119"/>
    </row>
    <row r="51" spans="4:4" x14ac:dyDescent="0.35">
      <c r="D51" s="119"/>
    </row>
    <row r="52" spans="4:4" x14ac:dyDescent="0.35">
      <c r="D52" s="119"/>
    </row>
    <row r="53" spans="4:4" x14ac:dyDescent="0.35">
      <c r="D53" s="119"/>
    </row>
    <row r="54" spans="4:4" x14ac:dyDescent="0.35">
      <c r="D54" s="119"/>
    </row>
    <row r="55" spans="4:4" x14ac:dyDescent="0.35">
      <c r="D55" s="119"/>
    </row>
    <row r="56" spans="4:4" x14ac:dyDescent="0.35">
      <c r="D56" s="119"/>
    </row>
    <row r="57" spans="4:4" x14ac:dyDescent="0.35">
      <c r="D57" s="119"/>
    </row>
    <row r="58" spans="4:4" x14ac:dyDescent="0.35">
      <c r="D58" s="119"/>
    </row>
    <row r="59" spans="4:4" x14ac:dyDescent="0.35">
      <c r="D59" s="119"/>
    </row>
    <row r="60" spans="4:4" x14ac:dyDescent="0.35">
      <c r="D60" s="119"/>
    </row>
    <row r="61" spans="4:4" x14ac:dyDescent="0.35">
      <c r="D61" s="119"/>
    </row>
    <row r="62" spans="4:4" x14ac:dyDescent="0.35">
      <c r="D62" s="119"/>
    </row>
    <row r="63" spans="4:4" x14ac:dyDescent="0.35">
      <c r="D63" s="119"/>
    </row>
    <row r="64" spans="4:4" x14ac:dyDescent="0.35">
      <c r="D64" s="119"/>
    </row>
    <row r="65" spans="4:4" x14ac:dyDescent="0.35">
      <c r="D65" s="119"/>
    </row>
    <row r="66" spans="4:4" x14ac:dyDescent="0.35">
      <c r="D66" s="119"/>
    </row>
    <row r="67" spans="4:4" x14ac:dyDescent="0.35">
      <c r="D67" s="119"/>
    </row>
    <row r="68" spans="4:4" x14ac:dyDescent="0.35">
      <c r="D68" s="119"/>
    </row>
    <row r="69" spans="4:4" x14ac:dyDescent="0.35">
      <c r="D69" s="119"/>
    </row>
    <row r="70" spans="4:4" x14ac:dyDescent="0.35">
      <c r="D70" s="119"/>
    </row>
    <row r="71" spans="4:4" x14ac:dyDescent="0.35">
      <c r="D71" s="119"/>
    </row>
    <row r="72" spans="4:4" x14ac:dyDescent="0.35">
      <c r="D72" s="119"/>
    </row>
    <row r="73" spans="4:4" x14ac:dyDescent="0.35">
      <c r="D73" s="119"/>
    </row>
    <row r="74" spans="4:4" x14ac:dyDescent="0.35">
      <c r="D74" s="119"/>
    </row>
    <row r="75" spans="4:4" x14ac:dyDescent="0.35">
      <c r="D75" s="119"/>
    </row>
    <row r="76" spans="4:4" x14ac:dyDescent="0.35">
      <c r="D76" s="119"/>
    </row>
    <row r="77" spans="4:4" x14ac:dyDescent="0.35">
      <c r="D77" s="119"/>
    </row>
    <row r="78" spans="4:4" x14ac:dyDescent="0.35">
      <c r="D78" s="119"/>
    </row>
    <row r="79" spans="4:4" x14ac:dyDescent="0.35">
      <c r="D79" s="119"/>
    </row>
    <row r="80" spans="4:4" x14ac:dyDescent="0.35">
      <c r="D80" s="119"/>
    </row>
    <row r="81" spans="4:4" x14ac:dyDescent="0.35">
      <c r="D81" s="119"/>
    </row>
    <row r="82" spans="4:4" x14ac:dyDescent="0.35">
      <c r="D82" s="119"/>
    </row>
    <row r="83" spans="4:4" x14ac:dyDescent="0.35">
      <c r="D83" s="119"/>
    </row>
    <row r="84" spans="4:4" x14ac:dyDescent="0.35">
      <c r="D84" s="119"/>
    </row>
    <row r="85" spans="4:4" x14ac:dyDescent="0.35">
      <c r="D85" s="119"/>
    </row>
    <row r="86" spans="4:4" x14ac:dyDescent="0.35">
      <c r="D86" s="119"/>
    </row>
    <row r="87" spans="4:4" x14ac:dyDescent="0.35">
      <c r="D87" s="119"/>
    </row>
    <row r="88" spans="4:4" x14ac:dyDescent="0.35">
      <c r="D88" s="119"/>
    </row>
    <row r="89" spans="4:4" x14ac:dyDescent="0.35">
      <c r="D89" s="119"/>
    </row>
    <row r="90" spans="4:4" x14ac:dyDescent="0.35">
      <c r="D90" s="119"/>
    </row>
    <row r="91" spans="4:4" x14ac:dyDescent="0.35">
      <c r="D91" s="119"/>
    </row>
    <row r="92" spans="4:4" x14ac:dyDescent="0.35">
      <c r="D92" s="119"/>
    </row>
    <row r="93" spans="4:4" x14ac:dyDescent="0.35">
      <c r="D93" s="119"/>
    </row>
    <row r="94" spans="4:4" x14ac:dyDescent="0.35">
      <c r="D94" s="119"/>
    </row>
    <row r="95" spans="4:4" x14ac:dyDescent="0.35">
      <c r="D95" s="119"/>
    </row>
  </sheetData>
  <protectedRanges>
    <protectedRange sqref="B11:B30" name="Range1"/>
  </protectedRanges>
  <dataValidations count="1">
    <dataValidation type="list" allowBlank="1" showInputMessage="1" showErrorMessage="1" sqref="C27" xr:uid="{53342CA8-B73E-4BEC-8BE0-07D5926FFD6A}">
      <formula1>#REF!</formula1>
    </dataValidation>
  </dataValidations>
  <pageMargins left="0.75" right="0.75" top="0.75" bottom="0.75" header="0.5" footer="0.5"/>
  <pageSetup orientation="portrait" r:id="rId1"/>
  <headerFooter alignWithMargins="0">
    <oddFooter>&amp;C&amp;F&amp;R&amp;D &amp;T]</oddFooter>
  </headerFooter>
  <customProperties>
    <customPr name="ff1a09c2b"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48"/>
  <sheetViews>
    <sheetView topLeftCell="G1" zoomScale="82" zoomScaleNormal="60" workbookViewId="0">
      <selection activeCell="H37" sqref="H37"/>
    </sheetView>
  </sheetViews>
  <sheetFormatPr defaultColWidth="8.796875" defaultRowHeight="13.5" x14ac:dyDescent="0.35"/>
  <cols>
    <col min="1" max="1" width="29.796875" style="75" bestFit="1" customWidth="1"/>
    <col min="2" max="2" width="19.796875" style="75" customWidth="1"/>
    <col min="3" max="3" width="13" style="75" customWidth="1"/>
    <col min="4" max="4" width="11.46484375" style="75" customWidth="1"/>
    <col min="5" max="6" width="16.796875" style="75" customWidth="1"/>
    <col min="7" max="7" width="16.19921875" style="75" bestFit="1" customWidth="1"/>
    <col min="8" max="8" width="16" style="75" customWidth="1"/>
    <col min="9" max="9" width="11.86328125" style="75" hidden="1" customWidth="1"/>
    <col min="10" max="10" width="23.53125" style="75" customWidth="1"/>
    <col min="11" max="11" width="17.1328125" style="75" customWidth="1"/>
    <col min="12" max="12" width="9" style="75" bestFit="1" customWidth="1"/>
    <col min="13" max="13" width="12.19921875" style="75" bestFit="1" customWidth="1"/>
    <col min="14" max="14" width="10.46484375" style="75" customWidth="1"/>
    <col min="15" max="15" width="14" style="75" bestFit="1" customWidth="1"/>
    <col min="16" max="16" width="10" style="75" customWidth="1"/>
    <col min="17" max="17" width="10.796875" style="75" customWidth="1"/>
    <col min="18" max="18" width="12.796875" style="75" customWidth="1"/>
    <col min="19" max="19" width="12.19921875" style="75" bestFit="1" customWidth="1"/>
    <col min="20" max="20" width="13.53125" style="75" bestFit="1" customWidth="1"/>
    <col min="21" max="21" width="8.796875" style="75"/>
    <col min="22" max="22" width="10.796875" style="75" customWidth="1"/>
    <col min="23" max="23" width="11.796875" style="75" customWidth="1"/>
    <col min="24" max="24" width="12.19921875" style="75" customWidth="1"/>
    <col min="25" max="25" width="15.19921875" style="75" customWidth="1"/>
    <col min="26" max="26" width="12.796875" style="75" customWidth="1"/>
    <col min="27" max="27" width="15.796875" style="75" customWidth="1"/>
    <col min="28" max="28" width="13.19921875" style="75" customWidth="1"/>
    <col min="29" max="16384" width="8.796875" style="75"/>
  </cols>
  <sheetData>
    <row r="1" spans="1:24" ht="28.15" thickBot="1" x14ac:dyDescent="0.8">
      <c r="A1" s="149" t="s">
        <v>223</v>
      </c>
      <c r="B1" s="149"/>
      <c r="C1" s="149"/>
      <c r="D1" s="149"/>
      <c r="E1" s="149"/>
      <c r="F1" s="149"/>
      <c r="G1" s="149"/>
      <c r="H1" s="149"/>
      <c r="I1" s="149"/>
      <c r="J1" s="149"/>
      <c r="K1" s="149"/>
      <c r="L1" s="149"/>
      <c r="M1" s="150" t="s">
        <v>72</v>
      </c>
      <c r="N1" s="150"/>
      <c r="O1" s="150"/>
    </row>
    <row r="2" spans="1:24" ht="13.9" x14ac:dyDescent="0.4">
      <c r="A2" s="151" t="s">
        <v>224</v>
      </c>
      <c r="B2" s="151"/>
      <c r="C2" s="151"/>
      <c r="D2" s="151"/>
      <c r="E2" s="151"/>
      <c r="F2" s="151"/>
      <c r="G2" s="151"/>
      <c r="H2" s="152" t="s">
        <v>73</v>
      </c>
      <c r="I2" s="153"/>
      <c r="J2" s="154"/>
      <c r="K2" s="155"/>
      <c r="L2" s="2"/>
      <c r="M2" s="156" t="s">
        <v>74</v>
      </c>
      <c r="N2" s="156"/>
      <c r="O2" s="3">
        <v>3</v>
      </c>
    </row>
    <row r="3" spans="1:24" ht="13.9" thickBot="1" x14ac:dyDescent="0.4">
      <c r="A3" s="161" t="s">
        <v>175</v>
      </c>
      <c r="B3" s="161"/>
      <c r="C3" s="161"/>
      <c r="D3" s="161"/>
      <c r="E3" s="161"/>
      <c r="F3" s="161"/>
      <c r="G3" s="161"/>
      <c r="H3" s="162" t="s">
        <v>75</v>
      </c>
      <c r="I3" s="163"/>
      <c r="J3" s="164"/>
      <c r="K3" s="165"/>
      <c r="L3" s="2"/>
      <c r="M3" s="156" t="s">
        <v>76</v>
      </c>
      <c r="N3" s="156"/>
      <c r="O3" s="4"/>
      <c r="Q3" s="76"/>
      <c r="S3" s="76"/>
    </row>
    <row r="4" spans="1:24" x14ac:dyDescent="0.35">
      <c r="M4" s="166" t="s">
        <v>77</v>
      </c>
      <c r="N4" s="166"/>
      <c r="O4" s="139"/>
    </row>
    <row r="5" spans="1:24" ht="13.9" x14ac:dyDescent="0.4">
      <c r="A5" s="167" t="s">
        <v>78</v>
      </c>
      <c r="B5" s="167"/>
      <c r="C5" s="167"/>
      <c r="D5" s="167"/>
      <c r="E5" s="167"/>
      <c r="F5" s="167"/>
      <c r="G5" s="167"/>
      <c r="H5" s="167"/>
      <c r="I5" s="167"/>
      <c r="J5" s="167"/>
      <c r="K5" s="167"/>
      <c r="L5" s="167"/>
      <c r="M5" s="167"/>
      <c r="N5" s="167"/>
      <c r="O5" s="167"/>
      <c r="P5" s="167"/>
      <c r="Q5" s="167"/>
      <c r="R5" s="167"/>
    </row>
    <row r="7" spans="1:24" ht="17.649999999999999" x14ac:dyDescent="0.5">
      <c r="A7" s="143" t="s">
        <v>79</v>
      </c>
      <c r="B7" s="144"/>
      <c r="C7" s="144"/>
      <c r="D7" s="144"/>
      <c r="E7" s="144"/>
      <c r="F7" s="144"/>
      <c r="G7" s="144"/>
      <c r="H7" s="144"/>
      <c r="I7" s="144"/>
      <c r="J7" s="144"/>
      <c r="K7" s="144"/>
      <c r="L7" s="144"/>
      <c r="M7" s="144"/>
      <c r="N7" s="144"/>
      <c r="O7" s="144"/>
      <c r="P7" s="144"/>
      <c r="Q7" s="144"/>
      <c r="R7" s="144"/>
      <c r="S7" s="145"/>
    </row>
    <row r="8" spans="1:24" ht="15" customHeight="1" x14ac:dyDescent="0.35">
      <c r="A8" s="140" t="s">
        <v>80</v>
      </c>
      <c r="B8" s="141"/>
      <c r="C8" s="141"/>
      <c r="D8" s="141"/>
      <c r="E8" s="141"/>
      <c r="F8" s="141"/>
      <c r="G8" s="141"/>
      <c r="H8" s="141"/>
      <c r="I8" s="141"/>
      <c r="J8" s="141"/>
      <c r="K8" s="141"/>
      <c r="L8" s="141"/>
      <c r="M8" s="141"/>
      <c r="N8" s="141"/>
      <c r="O8" s="141"/>
      <c r="P8" s="141"/>
      <c r="Q8" s="141"/>
      <c r="R8" s="141"/>
      <c r="S8" s="142"/>
    </row>
    <row r="9" spans="1:24" ht="14.45" customHeight="1" x14ac:dyDescent="0.35">
      <c r="A9" s="168" t="s">
        <v>81</v>
      </c>
      <c r="B9" s="169"/>
      <c r="C9" s="169"/>
      <c r="D9" s="169"/>
      <c r="E9" s="169"/>
      <c r="F9" s="169"/>
      <c r="G9" s="169"/>
      <c r="H9" s="170"/>
      <c r="I9" s="171" t="s">
        <v>172</v>
      </c>
      <c r="J9" s="172"/>
      <c r="K9" s="172"/>
      <c r="L9" s="172"/>
      <c r="M9" s="172"/>
      <c r="N9" s="172"/>
      <c r="O9" s="173" t="s">
        <v>82</v>
      </c>
      <c r="P9" s="174"/>
      <c r="Q9" s="174"/>
      <c r="R9" s="174"/>
      <c r="S9" s="175"/>
    </row>
    <row r="10" spans="1:24" s="77" customFormat="1" ht="27" x14ac:dyDescent="0.45">
      <c r="A10" s="5" t="s">
        <v>83</v>
      </c>
      <c r="B10" s="6" t="s">
        <v>84</v>
      </c>
      <c r="C10" s="6" t="s">
        <v>85</v>
      </c>
      <c r="D10" s="6" t="s">
        <v>86</v>
      </c>
      <c r="E10" s="6" t="s">
        <v>87</v>
      </c>
      <c r="F10" s="6" t="s">
        <v>88</v>
      </c>
      <c r="G10" s="6" t="s">
        <v>89</v>
      </c>
      <c r="H10" s="7" t="s">
        <v>90</v>
      </c>
      <c r="I10" s="66" t="s">
        <v>85</v>
      </c>
      <c r="J10" s="5" t="s">
        <v>91</v>
      </c>
      <c r="K10" s="6" t="s">
        <v>92</v>
      </c>
      <c r="L10" s="6" t="s">
        <v>60</v>
      </c>
      <c r="M10" s="6" t="s">
        <v>61</v>
      </c>
      <c r="N10" s="7" t="s">
        <v>62</v>
      </c>
      <c r="O10" s="5" t="s">
        <v>91</v>
      </c>
      <c r="P10" s="6" t="s">
        <v>92</v>
      </c>
      <c r="Q10" s="6" t="s">
        <v>60</v>
      </c>
      <c r="R10" s="6" t="s">
        <v>61</v>
      </c>
      <c r="S10" s="7" t="s">
        <v>62</v>
      </c>
    </row>
    <row r="11" spans="1:24" x14ac:dyDescent="0.35">
      <c r="A11" s="8"/>
      <c r="B11" s="9"/>
      <c r="C11" s="9" t="s">
        <v>173</v>
      </c>
      <c r="D11" s="9"/>
      <c r="E11" s="9"/>
      <c r="F11" s="9"/>
      <c r="G11" s="10">
        <v>0</v>
      </c>
      <c r="H11" s="126">
        <f>G11*'Notes and assumptions'!$C$6</f>
        <v>0</v>
      </c>
      <c r="I11" s="67" t="str">
        <f>IF(C11="DC Fast","EVs Only", "EVs and PHEVs")</f>
        <v>EVs and PHEVs</v>
      </c>
      <c r="J11" s="120">
        <f>IF(I11="EVs Only",'Emission Factors'!$C$23,'Emission Factors'!$C$28)</f>
        <v>5.1100830417738557E-3</v>
      </c>
      <c r="K11" s="121">
        <f>IF(I11="EVs Only",'Emission Factors'!$D$23,'Emission Factors'!$D$28)</f>
        <v>4.0580504441458092E-3</v>
      </c>
      <c r="L11" s="121">
        <f>IF(I11="EVs Only",'Emission Factors'!$E$23,'Emission Factors'!$E$28)</f>
        <v>2.4610744837907093E-4</v>
      </c>
      <c r="M11" s="121">
        <f>IF(I11="EVs Only",'Emission Factors'!$F$23,'Emission Factors'!$F$28)</f>
        <v>1.2479573594779237E-2</v>
      </c>
      <c r="N11" s="122">
        <f>IF(I11="EVs Only",'Emission Factors'!$G$23,'Emission Factors'!$G$28)</f>
        <v>40.865028420819179</v>
      </c>
      <c r="O11" s="120">
        <f>'Emission Factors'!$C$19</f>
        <v>5.7487023269206079E-2</v>
      </c>
      <c r="P11" s="121">
        <f>'Emission Factors'!$D$19</f>
        <v>9.2841603002536688E-2</v>
      </c>
      <c r="Q11" s="121">
        <f>'Emission Factors'!$E$19</f>
        <v>1.668594564474246E-3</v>
      </c>
      <c r="R11" s="121">
        <f>'Emission Factors'!$F$19</f>
        <v>1.7481130280636789E-2</v>
      </c>
      <c r="S11" s="122">
        <f>'Emission Factors'!$G$19</f>
        <v>309.63034138865885</v>
      </c>
      <c r="T11" s="78"/>
      <c r="U11" s="78"/>
      <c r="V11" s="79"/>
      <c r="W11" s="80"/>
      <c r="X11" s="81"/>
    </row>
    <row r="12" spans="1:24" x14ac:dyDescent="0.35">
      <c r="A12" s="8"/>
      <c r="B12" s="9"/>
      <c r="C12" s="9" t="s">
        <v>166</v>
      </c>
      <c r="D12" s="9"/>
      <c r="E12" s="9"/>
      <c r="F12" s="9"/>
      <c r="G12" s="10">
        <v>0</v>
      </c>
      <c r="H12" s="126">
        <f>G12*'Notes and assumptions'!$C$6</f>
        <v>0</v>
      </c>
      <c r="I12" s="67" t="str">
        <f>IF(C12="DC Fast","EVs Only", "EVs and PHEVs")</f>
        <v>EVs and PHEVs</v>
      </c>
      <c r="J12" s="120">
        <f>IF(I12="EVs Only",'Emission Factors'!$C$23,'Emission Factors'!$C$28)</f>
        <v>5.1100830417738557E-3</v>
      </c>
      <c r="K12" s="121">
        <f>IF(I12="EVs Only",'Emission Factors'!$D$23,'Emission Factors'!$D$28)</f>
        <v>4.0580504441458092E-3</v>
      </c>
      <c r="L12" s="121">
        <f>IF(I12="EVs Only",'Emission Factors'!$E$23,'Emission Factors'!$E$28)</f>
        <v>2.4610744837907093E-4</v>
      </c>
      <c r="M12" s="121">
        <f>IF(I12="EVs Only",'Emission Factors'!$F$23,'Emission Factors'!$F$28)</f>
        <v>1.2479573594779237E-2</v>
      </c>
      <c r="N12" s="122">
        <f>IF(I12="EVs Only",'Emission Factors'!$G$23,'Emission Factors'!$G$28)</f>
        <v>40.865028420819179</v>
      </c>
      <c r="O12" s="120">
        <f>'Emission Factors'!$C$19</f>
        <v>5.7487023269206079E-2</v>
      </c>
      <c r="P12" s="121">
        <f>'Emission Factors'!$D$19</f>
        <v>9.2841603002536688E-2</v>
      </c>
      <c r="Q12" s="121">
        <f>'Emission Factors'!$E$19</f>
        <v>1.668594564474246E-3</v>
      </c>
      <c r="R12" s="121">
        <f>'Emission Factors'!$F$19</f>
        <v>1.7481130280636789E-2</v>
      </c>
      <c r="S12" s="122">
        <f>'Emission Factors'!$G$19</f>
        <v>309.63034138865885</v>
      </c>
      <c r="T12" s="78"/>
      <c r="U12" s="78"/>
      <c r="V12" s="79"/>
      <c r="W12" s="80"/>
      <c r="X12" s="81"/>
    </row>
    <row r="13" spans="1:24" x14ac:dyDescent="0.35">
      <c r="A13" s="8"/>
      <c r="B13" s="9"/>
      <c r="C13" s="9" t="s">
        <v>167</v>
      </c>
      <c r="D13" s="9"/>
      <c r="E13" s="9"/>
      <c r="F13" s="9"/>
      <c r="G13" s="10">
        <v>0</v>
      </c>
      <c r="H13" s="126">
        <f>G13*'Notes and assumptions'!$C$6</f>
        <v>0</v>
      </c>
      <c r="I13" s="67" t="str">
        <f t="shared" ref="I13:I17" si="0">IF(C13="DC Fast","EVs Only", "EVs and PHEVs")</f>
        <v>EVs and PHEVs</v>
      </c>
      <c r="J13" s="120">
        <f>IF(I13="EVs Only",'Emission Factors'!$C$23,'Emission Factors'!$C$28)</f>
        <v>5.1100830417738557E-3</v>
      </c>
      <c r="K13" s="121">
        <f>IF(I13="EVs Only",'Emission Factors'!$D$23,'Emission Factors'!$D$28)</f>
        <v>4.0580504441458092E-3</v>
      </c>
      <c r="L13" s="121">
        <f>IF(I13="EVs Only",'Emission Factors'!$E$23,'Emission Factors'!$E$28)</f>
        <v>2.4610744837907093E-4</v>
      </c>
      <c r="M13" s="121">
        <f>IF(I13="EVs Only",'Emission Factors'!$F$23,'Emission Factors'!$F$28)</f>
        <v>1.2479573594779237E-2</v>
      </c>
      <c r="N13" s="122">
        <f>IF(I13="EVs Only",'Emission Factors'!$G$23,'Emission Factors'!$G$28)</f>
        <v>40.865028420819179</v>
      </c>
      <c r="O13" s="120">
        <f>'Emission Factors'!$C$19</f>
        <v>5.7487023269206079E-2</v>
      </c>
      <c r="P13" s="121">
        <f>'Emission Factors'!$D$19</f>
        <v>9.2841603002536688E-2</v>
      </c>
      <c r="Q13" s="121">
        <f>'Emission Factors'!$E$19</f>
        <v>1.668594564474246E-3</v>
      </c>
      <c r="R13" s="121">
        <f>'Emission Factors'!$F$19</f>
        <v>1.7481130280636789E-2</v>
      </c>
      <c r="S13" s="122">
        <f>'Emission Factors'!$G$19</f>
        <v>309.63034138865885</v>
      </c>
      <c r="T13" s="78"/>
      <c r="U13" s="78"/>
      <c r="V13" s="79"/>
      <c r="W13" s="80"/>
      <c r="X13" s="81"/>
    </row>
    <row r="14" spans="1:24" x14ac:dyDescent="0.35">
      <c r="A14" s="8"/>
      <c r="B14" s="9"/>
      <c r="C14" s="9" t="s">
        <v>174</v>
      </c>
      <c r="D14" s="9"/>
      <c r="E14" s="9"/>
      <c r="F14" s="9"/>
      <c r="G14" s="10">
        <v>0</v>
      </c>
      <c r="H14" s="126">
        <f>G14*'Notes and assumptions'!$C$6</f>
        <v>0</v>
      </c>
      <c r="I14" s="67" t="str">
        <f t="shared" si="0"/>
        <v>EVs Only</v>
      </c>
      <c r="J14" s="120">
        <f>IF(I14="EVs Only",'Emission Factors'!$C$23,'Emission Factors'!$C$28)</f>
        <v>0</v>
      </c>
      <c r="K14" s="121">
        <f>IF(I14="EVs Only",'Emission Factors'!$D$23,'Emission Factors'!$D$28)</f>
        <v>0</v>
      </c>
      <c r="L14" s="121">
        <f>IF(I14="EVs Only",'Emission Factors'!$E$23,'Emission Factors'!$E$28)</f>
        <v>0</v>
      </c>
      <c r="M14" s="121">
        <f>IF(I14="EVs Only",'Emission Factors'!$F$23,'Emission Factors'!$F$28)</f>
        <v>1.2376851679946234E-2</v>
      </c>
      <c r="N14" s="122">
        <f>IF(I14="EVs Only",'Emission Factors'!$G$23,'Emission Factors'!$G$28)</f>
        <v>0</v>
      </c>
      <c r="O14" s="120">
        <f>'Emission Factors'!$C$19</f>
        <v>5.7487023269206079E-2</v>
      </c>
      <c r="P14" s="121">
        <f>'Emission Factors'!$D$19</f>
        <v>9.2841603002536688E-2</v>
      </c>
      <c r="Q14" s="121">
        <f>'Emission Factors'!$E$19</f>
        <v>1.668594564474246E-3</v>
      </c>
      <c r="R14" s="121">
        <f>'Emission Factors'!$F$19</f>
        <v>1.7481130280636789E-2</v>
      </c>
      <c r="S14" s="122">
        <f>'Emission Factors'!$G$19</f>
        <v>309.63034138865885</v>
      </c>
      <c r="T14" s="78"/>
      <c r="U14" s="78"/>
      <c r="V14" s="79"/>
      <c r="W14" s="80"/>
      <c r="X14" s="81"/>
    </row>
    <row r="15" spans="1:24" x14ac:dyDescent="0.35">
      <c r="A15" s="8"/>
      <c r="B15" s="9"/>
      <c r="C15" s="9"/>
      <c r="D15" s="9"/>
      <c r="E15" s="9"/>
      <c r="F15" s="9"/>
      <c r="G15" s="10">
        <v>0</v>
      </c>
      <c r="H15" s="126">
        <f>G15*'Notes and assumptions'!$C$6</f>
        <v>0</v>
      </c>
      <c r="I15" s="67" t="str">
        <f t="shared" si="0"/>
        <v>EVs and PHEVs</v>
      </c>
      <c r="J15" s="120">
        <f>IF(I15="EVs Only",'Emission Factors'!$C$23,'Emission Factors'!$C$28)</f>
        <v>5.1100830417738557E-3</v>
      </c>
      <c r="K15" s="121">
        <f>IF(I15="EVs Only",'Emission Factors'!$D$23,'Emission Factors'!$D$28)</f>
        <v>4.0580504441458092E-3</v>
      </c>
      <c r="L15" s="121">
        <f>IF(I15="EVs Only",'Emission Factors'!$E$23,'Emission Factors'!$E$28)</f>
        <v>2.4610744837907093E-4</v>
      </c>
      <c r="M15" s="121">
        <f>IF(I15="EVs Only",'Emission Factors'!$F$23,'Emission Factors'!$F$28)</f>
        <v>1.2479573594779237E-2</v>
      </c>
      <c r="N15" s="122">
        <f>IF(I15="EVs Only",'Emission Factors'!$G$23,'Emission Factors'!$G$28)</f>
        <v>40.865028420819179</v>
      </c>
      <c r="O15" s="120">
        <f>'Emission Factors'!$C$19</f>
        <v>5.7487023269206079E-2</v>
      </c>
      <c r="P15" s="121">
        <f>'Emission Factors'!$D$19</f>
        <v>9.2841603002536688E-2</v>
      </c>
      <c r="Q15" s="121">
        <f>'Emission Factors'!$E$19</f>
        <v>1.668594564474246E-3</v>
      </c>
      <c r="R15" s="121">
        <f>'Emission Factors'!$F$19</f>
        <v>1.7481130280636789E-2</v>
      </c>
      <c r="S15" s="122">
        <f>'Emission Factors'!$G$19</f>
        <v>309.63034138865885</v>
      </c>
      <c r="T15" s="78"/>
      <c r="U15" s="78"/>
      <c r="V15" s="79"/>
      <c r="W15" s="80"/>
      <c r="X15" s="81"/>
    </row>
    <row r="16" spans="1:24" x14ac:dyDescent="0.35">
      <c r="A16" s="8"/>
      <c r="B16" s="9"/>
      <c r="C16" s="9"/>
      <c r="D16" s="9"/>
      <c r="E16" s="9"/>
      <c r="F16" s="9"/>
      <c r="G16" s="10">
        <v>0</v>
      </c>
      <c r="H16" s="126">
        <f>G16*'Notes and assumptions'!$C$6</f>
        <v>0</v>
      </c>
      <c r="I16" s="67" t="str">
        <f t="shared" si="0"/>
        <v>EVs and PHEVs</v>
      </c>
      <c r="J16" s="120">
        <f>IF(I16="EVs Only",'Emission Factors'!$C$23,'Emission Factors'!$C$28)</f>
        <v>5.1100830417738557E-3</v>
      </c>
      <c r="K16" s="121">
        <f>IF(I16="EVs Only",'Emission Factors'!$D$23,'Emission Factors'!$D$28)</f>
        <v>4.0580504441458092E-3</v>
      </c>
      <c r="L16" s="121">
        <f>IF(I16="EVs Only",'Emission Factors'!$E$23,'Emission Factors'!$E$28)</f>
        <v>2.4610744837907093E-4</v>
      </c>
      <c r="M16" s="121">
        <f>IF(I16="EVs Only",'Emission Factors'!$F$23,'Emission Factors'!$F$28)</f>
        <v>1.2479573594779237E-2</v>
      </c>
      <c r="N16" s="122">
        <f>IF(I16="EVs Only",'Emission Factors'!$G$23,'Emission Factors'!$G$28)</f>
        <v>40.865028420819179</v>
      </c>
      <c r="O16" s="120">
        <f>'Emission Factors'!$C$19</f>
        <v>5.7487023269206079E-2</v>
      </c>
      <c r="P16" s="121">
        <f>'Emission Factors'!$D$19</f>
        <v>9.2841603002536688E-2</v>
      </c>
      <c r="Q16" s="121">
        <f>'Emission Factors'!$E$19</f>
        <v>1.668594564474246E-3</v>
      </c>
      <c r="R16" s="121">
        <f>'Emission Factors'!$F$19</f>
        <v>1.7481130280636789E-2</v>
      </c>
      <c r="S16" s="122">
        <f>'Emission Factors'!$G$19</f>
        <v>309.63034138865885</v>
      </c>
      <c r="T16" s="78"/>
      <c r="U16" s="78"/>
      <c r="V16" s="79"/>
      <c r="W16" s="80"/>
      <c r="X16" s="81"/>
    </row>
    <row r="17" spans="1:24" x14ac:dyDescent="0.35">
      <c r="A17" s="8"/>
      <c r="B17" s="9"/>
      <c r="C17" s="9"/>
      <c r="D17" s="9"/>
      <c r="E17" s="9"/>
      <c r="F17" s="9"/>
      <c r="G17" s="10">
        <v>0</v>
      </c>
      <c r="H17" s="126">
        <f>G17*'Notes and assumptions'!$C$6</f>
        <v>0</v>
      </c>
      <c r="I17" s="67" t="str">
        <f t="shared" si="0"/>
        <v>EVs and PHEVs</v>
      </c>
      <c r="J17" s="120">
        <f>IF(I17="EVs Only",'Emission Factors'!$C$23,'Emission Factors'!$C$28)</f>
        <v>5.1100830417738557E-3</v>
      </c>
      <c r="K17" s="121">
        <f>IF(I17="EVs Only",'Emission Factors'!$D$23,'Emission Factors'!$D$28)</f>
        <v>4.0580504441458092E-3</v>
      </c>
      <c r="L17" s="121">
        <f>IF(I17="EVs Only",'Emission Factors'!$E$23,'Emission Factors'!$E$28)</f>
        <v>2.4610744837907093E-4</v>
      </c>
      <c r="M17" s="121">
        <f>IF(I17="EVs Only",'Emission Factors'!$F$23,'Emission Factors'!$F$28)</f>
        <v>1.2479573594779237E-2</v>
      </c>
      <c r="N17" s="122">
        <f>IF(I17="EVs Only",'Emission Factors'!$G$23,'Emission Factors'!$G$28)</f>
        <v>40.865028420819179</v>
      </c>
      <c r="O17" s="120">
        <f>'Emission Factors'!$C$19</f>
        <v>5.7487023269206079E-2</v>
      </c>
      <c r="P17" s="121">
        <f>'Emission Factors'!$D$19</f>
        <v>9.2841603002536688E-2</v>
      </c>
      <c r="Q17" s="121">
        <f>'Emission Factors'!$E$19</f>
        <v>1.668594564474246E-3</v>
      </c>
      <c r="R17" s="121">
        <f>'Emission Factors'!$F$19</f>
        <v>1.7481130280636789E-2</v>
      </c>
      <c r="S17" s="122">
        <f>'Emission Factors'!$G$19</f>
        <v>309.63034138865885</v>
      </c>
      <c r="T17" s="82"/>
      <c r="U17" s="78"/>
      <c r="V17" s="79"/>
      <c r="W17" s="80"/>
      <c r="X17" s="81"/>
    </row>
    <row r="18" spans="1:24" x14ac:dyDescent="0.35">
      <c r="A18" s="8"/>
      <c r="B18" s="9"/>
      <c r="C18" s="9"/>
      <c r="D18" s="9"/>
      <c r="E18" s="9"/>
      <c r="F18" s="9"/>
      <c r="G18" s="10">
        <v>0</v>
      </c>
      <c r="H18" s="126">
        <f>G18*'Notes and assumptions'!$C$6</f>
        <v>0</v>
      </c>
      <c r="I18" s="67" t="str">
        <f t="shared" ref="I18:I20" si="1">IF(C18="DC Fast","EVs Only", "EVs and PHEVs")</f>
        <v>EVs and PHEVs</v>
      </c>
      <c r="J18" s="120">
        <f>IF(I18="EVs Only",'Emission Factors'!$C$23,'Emission Factors'!$C$28)</f>
        <v>5.1100830417738557E-3</v>
      </c>
      <c r="K18" s="121">
        <f>IF(I18="EVs Only",'Emission Factors'!$D$23,'Emission Factors'!$D$28)</f>
        <v>4.0580504441458092E-3</v>
      </c>
      <c r="L18" s="121">
        <f>IF(I18="EVs Only",'Emission Factors'!$E$23,'Emission Factors'!$E$28)</f>
        <v>2.4610744837907093E-4</v>
      </c>
      <c r="M18" s="121">
        <f>IF(I18="EVs Only",'Emission Factors'!$F$23,'Emission Factors'!$F$28)</f>
        <v>1.2479573594779237E-2</v>
      </c>
      <c r="N18" s="122">
        <f>IF(I18="EVs Only",'Emission Factors'!$G$23,'Emission Factors'!$G$28)</f>
        <v>40.865028420819179</v>
      </c>
      <c r="O18" s="120">
        <f>'Emission Factors'!$C$19</f>
        <v>5.7487023269206079E-2</v>
      </c>
      <c r="P18" s="121">
        <f>'Emission Factors'!$D$19</f>
        <v>9.2841603002536688E-2</v>
      </c>
      <c r="Q18" s="121">
        <f>'Emission Factors'!$E$19</f>
        <v>1.668594564474246E-3</v>
      </c>
      <c r="R18" s="121">
        <f>'Emission Factors'!$F$19</f>
        <v>1.7481130280636789E-2</v>
      </c>
      <c r="S18" s="122">
        <f>'Emission Factors'!$G$19</f>
        <v>309.63034138865885</v>
      </c>
      <c r="T18" s="78"/>
      <c r="U18" s="78"/>
      <c r="V18" s="79"/>
      <c r="W18" s="80"/>
      <c r="X18" s="81"/>
    </row>
    <row r="19" spans="1:24" x14ac:dyDescent="0.35">
      <c r="A19" s="8"/>
      <c r="B19" s="9"/>
      <c r="C19" s="9"/>
      <c r="D19" s="9"/>
      <c r="E19" s="9"/>
      <c r="F19" s="9"/>
      <c r="G19" s="10">
        <v>0</v>
      </c>
      <c r="H19" s="126">
        <f>G19*'Notes and assumptions'!$C$6</f>
        <v>0</v>
      </c>
      <c r="I19" s="67" t="str">
        <f t="shared" si="1"/>
        <v>EVs and PHEVs</v>
      </c>
      <c r="J19" s="120">
        <f>IF(I19="EVs Only",'Emission Factors'!$C$23,'Emission Factors'!$C$28)</f>
        <v>5.1100830417738557E-3</v>
      </c>
      <c r="K19" s="121">
        <f>IF(I19="EVs Only",'Emission Factors'!$D$23,'Emission Factors'!$D$28)</f>
        <v>4.0580504441458092E-3</v>
      </c>
      <c r="L19" s="121">
        <f>IF(I19="EVs Only",'Emission Factors'!$E$23,'Emission Factors'!$E$28)</f>
        <v>2.4610744837907093E-4</v>
      </c>
      <c r="M19" s="121">
        <f>IF(I19="EVs Only",'Emission Factors'!$F$23,'Emission Factors'!$F$28)</f>
        <v>1.2479573594779237E-2</v>
      </c>
      <c r="N19" s="122">
        <f>IF(I19="EVs Only",'Emission Factors'!$G$23,'Emission Factors'!$G$28)</f>
        <v>40.865028420819179</v>
      </c>
      <c r="O19" s="120">
        <f>'Emission Factors'!$C$19</f>
        <v>5.7487023269206079E-2</v>
      </c>
      <c r="P19" s="121">
        <f>'Emission Factors'!$D$19</f>
        <v>9.2841603002536688E-2</v>
      </c>
      <c r="Q19" s="121">
        <f>'Emission Factors'!$E$19</f>
        <v>1.668594564474246E-3</v>
      </c>
      <c r="R19" s="121">
        <f>'Emission Factors'!$F$19</f>
        <v>1.7481130280636789E-2</v>
      </c>
      <c r="S19" s="122">
        <f>'Emission Factors'!$G$19</f>
        <v>309.63034138865885</v>
      </c>
      <c r="T19" s="78"/>
      <c r="U19" s="78"/>
      <c r="V19" s="79"/>
      <c r="W19" s="80"/>
      <c r="X19" s="81"/>
    </row>
    <row r="20" spans="1:24" x14ac:dyDescent="0.35">
      <c r="A20" s="68"/>
      <c r="B20" s="69"/>
      <c r="C20" s="9"/>
      <c r="D20" s="69"/>
      <c r="E20" s="69"/>
      <c r="F20" s="69"/>
      <c r="G20" s="70">
        <v>0</v>
      </c>
      <c r="H20" s="127">
        <f>G20*'Notes and assumptions'!$C$6</f>
        <v>0</v>
      </c>
      <c r="I20" s="71" t="str">
        <f t="shared" si="1"/>
        <v>EVs and PHEVs</v>
      </c>
      <c r="J20" s="123">
        <f>IF(I20="EVs Only",'Emission Factors'!$C$23,'Emission Factors'!$C$28)</f>
        <v>5.1100830417738557E-3</v>
      </c>
      <c r="K20" s="124">
        <f>IF(I20="EVs Only",'Emission Factors'!$D$23,'Emission Factors'!$D$28)</f>
        <v>4.0580504441458092E-3</v>
      </c>
      <c r="L20" s="124">
        <f>IF(I20="EVs Only",'Emission Factors'!$E$23,'Emission Factors'!$E$28)</f>
        <v>2.4610744837907093E-4</v>
      </c>
      <c r="M20" s="124">
        <f>IF(I20="EVs Only",'Emission Factors'!$F$23,'Emission Factors'!$F$28)</f>
        <v>1.2479573594779237E-2</v>
      </c>
      <c r="N20" s="125">
        <f>IF(I20="EVs Only",'Emission Factors'!$G$23,'Emission Factors'!$G$28)</f>
        <v>40.865028420819179</v>
      </c>
      <c r="O20" s="123">
        <f>'Emission Factors'!$C$19</f>
        <v>5.7487023269206079E-2</v>
      </c>
      <c r="P20" s="124">
        <f>'Emission Factors'!$D$19</f>
        <v>9.2841603002536688E-2</v>
      </c>
      <c r="Q20" s="124">
        <f>'Emission Factors'!$E$19</f>
        <v>1.668594564474246E-3</v>
      </c>
      <c r="R20" s="124">
        <f>'Emission Factors'!$F$19</f>
        <v>1.7481130280636789E-2</v>
      </c>
      <c r="S20" s="125">
        <f>'Emission Factors'!$G$19</f>
        <v>309.63034138865885</v>
      </c>
      <c r="T20" s="83"/>
      <c r="U20" s="83"/>
    </row>
    <row r="21" spans="1:24" ht="15" customHeight="1" x14ac:dyDescent="0.4">
      <c r="A21" s="157" t="s">
        <v>93</v>
      </c>
      <c r="B21" s="158"/>
      <c r="C21" s="158"/>
      <c r="D21" s="158"/>
      <c r="E21" s="158"/>
      <c r="F21" s="159"/>
      <c r="G21" s="72">
        <f>SUM(G11:G20)</f>
        <v>0</v>
      </c>
      <c r="H21" s="73">
        <f>SUM(H11:H20)</f>
        <v>0</v>
      </c>
      <c r="I21" s="160"/>
      <c r="J21" s="160"/>
      <c r="K21" s="160"/>
      <c r="L21" s="160"/>
      <c r="M21" s="160"/>
      <c r="N21" s="74"/>
      <c r="O21" s="146"/>
      <c r="P21" s="147"/>
      <c r="Q21" s="147"/>
      <c r="R21" s="147"/>
      <c r="S21" s="148"/>
      <c r="T21" s="83"/>
      <c r="U21" s="83"/>
    </row>
    <row r="22" spans="1:24" ht="13.9" thickBot="1" x14ac:dyDescent="0.4"/>
    <row r="23" spans="1:24" ht="13.9" x14ac:dyDescent="0.4">
      <c r="A23" s="179" t="s">
        <v>94</v>
      </c>
      <c r="B23" s="180"/>
      <c r="C23" s="180"/>
      <c r="D23" s="180"/>
      <c r="E23" s="180"/>
      <c r="F23" s="11" t="s">
        <v>95</v>
      </c>
      <c r="G23" s="11" t="s">
        <v>96</v>
      </c>
      <c r="H23" s="12"/>
      <c r="I23" s="2"/>
    </row>
    <row r="24" spans="1:24" x14ac:dyDescent="0.35">
      <c r="A24" s="181" t="s">
        <v>97</v>
      </c>
      <c r="B24" s="156"/>
      <c r="C24" s="156"/>
      <c r="D24" s="156"/>
      <c r="E24" s="156"/>
      <c r="F24" s="13">
        <f>A48/'Notes and assumptions'!$C$5</f>
        <v>0</v>
      </c>
      <c r="G24" s="14">
        <f>F24*O2</f>
        <v>0</v>
      </c>
      <c r="H24" s="15" t="s">
        <v>98</v>
      </c>
      <c r="I24" s="2"/>
    </row>
    <row r="25" spans="1:24" x14ac:dyDescent="0.35">
      <c r="A25" s="181" t="s">
        <v>99</v>
      </c>
      <c r="B25" s="156"/>
      <c r="C25" s="156"/>
      <c r="D25" s="156"/>
      <c r="E25" s="156"/>
      <c r="F25" s="13">
        <f>B48/'Notes and assumptions'!$C$5</f>
        <v>0</v>
      </c>
      <c r="G25" s="14">
        <f>F25*O2</f>
        <v>0</v>
      </c>
      <c r="H25" s="15" t="s">
        <v>98</v>
      </c>
      <c r="I25" s="2"/>
      <c r="J25" s="92"/>
    </row>
    <row r="26" spans="1:24" x14ac:dyDescent="0.35">
      <c r="A26" s="181" t="s">
        <v>100</v>
      </c>
      <c r="B26" s="156"/>
      <c r="C26" s="156"/>
      <c r="D26" s="156"/>
      <c r="E26" s="156"/>
      <c r="F26" s="13">
        <f>(C48+D48)/'Notes and assumptions'!$C$5</f>
        <v>0</v>
      </c>
      <c r="G26" s="14">
        <f>F26*O2</f>
        <v>0</v>
      </c>
      <c r="H26" s="15" t="s">
        <v>98</v>
      </c>
      <c r="I26" s="2"/>
      <c r="J26" s="92"/>
    </row>
    <row r="27" spans="1:24" x14ac:dyDescent="0.35">
      <c r="A27" s="181" t="s">
        <v>101</v>
      </c>
      <c r="B27" s="156"/>
      <c r="C27" s="156"/>
      <c r="D27" s="156"/>
      <c r="E27" s="156"/>
      <c r="F27" s="13">
        <f>((C48*20)+D48)/'Notes and assumptions'!$C$5</f>
        <v>0</v>
      </c>
      <c r="G27" s="14">
        <f>F27*O2</f>
        <v>0</v>
      </c>
      <c r="H27" s="15" t="s">
        <v>102</v>
      </c>
      <c r="I27" s="2"/>
      <c r="K27" s="87"/>
      <c r="M27" s="88"/>
    </row>
    <row r="28" spans="1:24" x14ac:dyDescent="0.35">
      <c r="A28" s="181" t="s">
        <v>103</v>
      </c>
      <c r="B28" s="156"/>
      <c r="C28" s="156"/>
      <c r="D28" s="156"/>
      <c r="E28" s="156"/>
      <c r="F28" s="13">
        <f>E48/'Notes and assumptions'!$C$5</f>
        <v>0</v>
      </c>
      <c r="G28" s="14">
        <f>F28*O2</f>
        <v>0</v>
      </c>
      <c r="H28" s="15" t="s">
        <v>98</v>
      </c>
      <c r="I28" s="2"/>
      <c r="K28" s="87"/>
      <c r="M28" s="88"/>
    </row>
    <row r="29" spans="1:24" x14ac:dyDescent="0.35">
      <c r="A29" s="181" t="s">
        <v>104</v>
      </c>
      <c r="B29" s="156"/>
      <c r="C29" s="156"/>
      <c r="D29" s="156"/>
      <c r="E29" s="156"/>
      <c r="F29" s="13">
        <f>F24+F25+F26</f>
        <v>0</v>
      </c>
      <c r="G29" s="14">
        <f>F29*O2</f>
        <v>0</v>
      </c>
      <c r="H29" s="15" t="s">
        <v>98</v>
      </c>
      <c r="I29" s="2"/>
      <c r="K29" s="87"/>
      <c r="M29" s="88"/>
    </row>
    <row r="30" spans="1:24" ht="13.9" thickBot="1" x14ac:dyDescent="0.4">
      <c r="A30" s="182" t="s">
        <v>105</v>
      </c>
      <c r="B30" s="183"/>
      <c r="C30" s="183"/>
      <c r="D30" s="183"/>
      <c r="E30" s="183"/>
      <c r="F30" s="16"/>
      <c r="G30" s="17" t="e">
        <f>O3/G29</f>
        <v>#DIV/0!</v>
      </c>
      <c r="H30" s="18" t="s">
        <v>106</v>
      </c>
      <c r="I30" s="2"/>
      <c r="K30" s="87"/>
      <c r="M30" s="88"/>
    </row>
    <row r="31" spans="1:24" ht="15.75" thickTop="1" thickBot="1" x14ac:dyDescent="0.45">
      <c r="A31" s="184" t="s">
        <v>107</v>
      </c>
      <c r="B31" s="185"/>
      <c r="C31" s="185"/>
      <c r="D31" s="185"/>
      <c r="E31" s="185"/>
      <c r="F31" s="185"/>
      <c r="G31" s="19" t="e">
        <f>O3/(G24+G25+G27)</f>
        <v>#DIV/0!</v>
      </c>
      <c r="H31" s="20" t="s">
        <v>108</v>
      </c>
      <c r="I31" s="2"/>
      <c r="K31" s="87"/>
      <c r="M31" s="88"/>
    </row>
    <row r="32" spans="1:24" ht="15" x14ac:dyDescent="0.4">
      <c r="A32" s="84"/>
      <c r="B32" s="84"/>
      <c r="C32" s="84"/>
      <c r="D32" s="84"/>
      <c r="E32" s="84"/>
      <c r="F32" s="84"/>
      <c r="G32" s="85"/>
      <c r="H32" s="86"/>
      <c r="K32" s="87"/>
      <c r="M32" s="88"/>
    </row>
    <row r="33" spans="1:16" ht="14.25" thickBot="1" x14ac:dyDescent="0.45">
      <c r="A33" s="89" t="s">
        <v>109</v>
      </c>
      <c r="B33" s="89"/>
      <c r="C33" s="89"/>
      <c r="D33" s="89"/>
      <c r="E33" s="89"/>
      <c r="F33" s="89"/>
      <c r="G33" s="89"/>
      <c r="K33" s="87"/>
      <c r="M33" s="88"/>
    </row>
    <row r="34" spans="1:16" ht="13.9" x14ac:dyDescent="0.4">
      <c r="A34" s="186" t="s">
        <v>79</v>
      </c>
      <c r="B34" s="187"/>
      <c r="C34" s="187"/>
      <c r="D34" s="187"/>
      <c r="E34" s="188"/>
      <c r="F34" s="89"/>
      <c r="G34" s="89"/>
      <c r="H34" s="90"/>
      <c r="K34" s="87"/>
      <c r="M34" s="88"/>
      <c r="O34" s="87"/>
    </row>
    <row r="35" spans="1:16" x14ac:dyDescent="0.35">
      <c r="A35" s="189" t="s">
        <v>110</v>
      </c>
      <c r="B35" s="190"/>
      <c r="C35" s="190"/>
      <c r="D35" s="190"/>
      <c r="E35" s="191"/>
      <c r="P35" s="91"/>
    </row>
    <row r="36" spans="1:16" x14ac:dyDescent="0.35">
      <c r="A36" s="176" t="s">
        <v>111</v>
      </c>
      <c r="B36" s="177"/>
      <c r="C36" s="177"/>
      <c r="D36" s="177"/>
      <c r="E36" s="178"/>
      <c r="P36" s="91"/>
    </row>
    <row r="37" spans="1:16" ht="27" x14ac:dyDescent="0.35">
      <c r="A37" s="21" t="s">
        <v>91</v>
      </c>
      <c r="B37" s="22" t="s">
        <v>92</v>
      </c>
      <c r="C37" s="22" t="s">
        <v>60</v>
      </c>
      <c r="D37" s="22" t="s">
        <v>61</v>
      </c>
      <c r="E37" s="23" t="s">
        <v>62</v>
      </c>
      <c r="G37" s="92"/>
      <c r="P37" s="91"/>
    </row>
    <row r="38" spans="1:16" x14ac:dyDescent="0.35">
      <c r="A38" s="24">
        <f>(O11-J11)*$H11</f>
        <v>0</v>
      </c>
      <c r="B38" s="25">
        <f t="shared" ref="B38:B47" si="2">(P11-K11)*$H11</f>
        <v>0</v>
      </c>
      <c r="C38" s="25">
        <f t="shared" ref="C38:C47" si="3">(Q11-L11)*$H11</f>
        <v>0</v>
      </c>
      <c r="D38" s="25">
        <f t="shared" ref="D38:D47" si="4">(R11-M11)*$H11</f>
        <v>0</v>
      </c>
      <c r="E38" s="26">
        <f t="shared" ref="E38:E47" si="5">(S11-N11)*$H11</f>
        <v>0</v>
      </c>
      <c r="G38" s="92"/>
      <c r="P38" s="91"/>
    </row>
    <row r="39" spans="1:16" x14ac:dyDescent="0.35">
      <c r="A39" s="24">
        <f t="shared" ref="A39:A47" si="6">(O12-J12)*$H12</f>
        <v>0</v>
      </c>
      <c r="B39" s="25">
        <f t="shared" si="2"/>
        <v>0</v>
      </c>
      <c r="C39" s="25">
        <f t="shared" si="3"/>
        <v>0</v>
      </c>
      <c r="D39" s="25">
        <f t="shared" si="4"/>
        <v>0</v>
      </c>
      <c r="E39" s="26">
        <f t="shared" si="5"/>
        <v>0</v>
      </c>
      <c r="H39" s="87"/>
      <c r="J39" s="88"/>
    </row>
    <row r="40" spans="1:16" x14ac:dyDescent="0.35">
      <c r="A40" s="24">
        <f t="shared" si="6"/>
        <v>0</v>
      </c>
      <c r="B40" s="25">
        <f t="shared" si="2"/>
        <v>0</v>
      </c>
      <c r="C40" s="25">
        <f t="shared" si="3"/>
        <v>0</v>
      </c>
      <c r="D40" s="25">
        <f t="shared" si="4"/>
        <v>0</v>
      </c>
      <c r="E40" s="26">
        <f t="shared" si="5"/>
        <v>0</v>
      </c>
      <c r="H40" s="87"/>
      <c r="J40" s="88"/>
    </row>
    <row r="41" spans="1:16" x14ac:dyDescent="0.35">
      <c r="A41" s="24">
        <f t="shared" si="6"/>
        <v>0</v>
      </c>
      <c r="B41" s="25">
        <f t="shared" si="2"/>
        <v>0</v>
      </c>
      <c r="C41" s="25">
        <f t="shared" si="3"/>
        <v>0</v>
      </c>
      <c r="D41" s="25">
        <f t="shared" si="4"/>
        <v>0</v>
      </c>
      <c r="E41" s="26">
        <f t="shared" si="5"/>
        <v>0</v>
      </c>
      <c r="H41" s="87"/>
      <c r="J41" s="88"/>
    </row>
    <row r="42" spans="1:16" x14ac:dyDescent="0.35">
      <c r="A42" s="24">
        <f t="shared" si="6"/>
        <v>0</v>
      </c>
      <c r="B42" s="25">
        <f t="shared" si="2"/>
        <v>0</v>
      </c>
      <c r="C42" s="25">
        <f t="shared" si="3"/>
        <v>0</v>
      </c>
      <c r="D42" s="25">
        <f t="shared" si="4"/>
        <v>0</v>
      </c>
      <c r="E42" s="26">
        <f t="shared" si="5"/>
        <v>0</v>
      </c>
      <c r="H42" s="87"/>
      <c r="J42" s="88"/>
    </row>
    <row r="43" spans="1:16" x14ac:dyDescent="0.35">
      <c r="A43" s="24">
        <f t="shared" si="6"/>
        <v>0</v>
      </c>
      <c r="B43" s="25">
        <f t="shared" si="2"/>
        <v>0</v>
      </c>
      <c r="C43" s="25">
        <f t="shared" si="3"/>
        <v>0</v>
      </c>
      <c r="D43" s="25">
        <f t="shared" si="4"/>
        <v>0</v>
      </c>
      <c r="E43" s="26">
        <f t="shared" si="5"/>
        <v>0</v>
      </c>
      <c r="H43" s="87"/>
      <c r="J43" s="88"/>
    </row>
    <row r="44" spans="1:16" x14ac:dyDescent="0.35">
      <c r="A44" s="24">
        <f t="shared" si="6"/>
        <v>0</v>
      </c>
      <c r="B44" s="25">
        <f t="shared" si="2"/>
        <v>0</v>
      </c>
      <c r="C44" s="25">
        <f t="shared" si="3"/>
        <v>0</v>
      </c>
      <c r="D44" s="25">
        <f t="shared" si="4"/>
        <v>0</v>
      </c>
      <c r="E44" s="26">
        <f t="shared" si="5"/>
        <v>0</v>
      </c>
      <c r="H44" s="87"/>
      <c r="J44" s="88"/>
    </row>
    <row r="45" spans="1:16" x14ac:dyDescent="0.35">
      <c r="A45" s="24">
        <f t="shared" si="6"/>
        <v>0</v>
      </c>
      <c r="B45" s="25">
        <f t="shared" si="2"/>
        <v>0</v>
      </c>
      <c r="C45" s="25">
        <f t="shared" si="3"/>
        <v>0</v>
      </c>
      <c r="D45" s="25">
        <f t="shared" si="4"/>
        <v>0</v>
      </c>
      <c r="E45" s="26">
        <f t="shared" si="5"/>
        <v>0</v>
      </c>
      <c r="H45" s="87"/>
      <c r="J45" s="88"/>
    </row>
    <row r="46" spans="1:16" x14ac:dyDescent="0.35">
      <c r="A46" s="24">
        <f t="shared" si="6"/>
        <v>0</v>
      </c>
      <c r="B46" s="25">
        <f t="shared" si="2"/>
        <v>0</v>
      </c>
      <c r="C46" s="25">
        <f t="shared" si="3"/>
        <v>0</v>
      </c>
      <c r="D46" s="25">
        <f t="shared" si="4"/>
        <v>0</v>
      </c>
      <c r="E46" s="26">
        <f t="shared" si="5"/>
        <v>0</v>
      </c>
    </row>
    <row r="47" spans="1:16" x14ac:dyDescent="0.35">
      <c r="A47" s="24">
        <f t="shared" si="6"/>
        <v>0</v>
      </c>
      <c r="B47" s="25">
        <f t="shared" si="2"/>
        <v>0</v>
      </c>
      <c r="C47" s="25">
        <f t="shared" si="3"/>
        <v>0</v>
      </c>
      <c r="D47" s="25">
        <f t="shared" si="4"/>
        <v>0</v>
      </c>
      <c r="E47" s="26">
        <f t="shared" si="5"/>
        <v>0</v>
      </c>
    </row>
    <row r="48" spans="1:16" ht="14.25" thickBot="1" x14ac:dyDescent="0.45">
      <c r="A48" s="27">
        <f>SUM(A38:A47)</f>
        <v>0</v>
      </c>
      <c r="B48" s="28">
        <f>SUM(B38:B47)</f>
        <v>0</v>
      </c>
      <c r="C48" s="28">
        <f>SUM(C38:C47)</f>
        <v>0</v>
      </c>
      <c r="D48" s="28">
        <f>SUM(D38:D47)</f>
        <v>0</v>
      </c>
      <c r="E48" s="29">
        <f>SUM(E38:E47)</f>
        <v>0</v>
      </c>
    </row>
  </sheetData>
  <mergeCells count="32">
    <mergeCell ref="A5:R5"/>
    <mergeCell ref="A9:H9"/>
    <mergeCell ref="I9:N9"/>
    <mergeCell ref="O9:S9"/>
    <mergeCell ref="A36:E36"/>
    <mergeCell ref="A23:E23"/>
    <mergeCell ref="A24:E24"/>
    <mergeCell ref="A25:E25"/>
    <mergeCell ref="A26:E26"/>
    <mergeCell ref="A27:E27"/>
    <mergeCell ref="A28:E28"/>
    <mergeCell ref="A29:E29"/>
    <mergeCell ref="A30:E30"/>
    <mergeCell ref="A31:F31"/>
    <mergeCell ref="A34:E34"/>
    <mergeCell ref="A35:E35"/>
    <mergeCell ref="A8:S8"/>
    <mergeCell ref="A7:S7"/>
    <mergeCell ref="O21:S21"/>
    <mergeCell ref="A1:L1"/>
    <mergeCell ref="M1:O1"/>
    <mergeCell ref="A2:G2"/>
    <mergeCell ref="H2:I2"/>
    <mergeCell ref="J2:K2"/>
    <mergeCell ref="M2:N2"/>
    <mergeCell ref="A21:F21"/>
    <mergeCell ref="I21:M21"/>
    <mergeCell ref="A3:G3"/>
    <mergeCell ref="H3:I3"/>
    <mergeCell ref="J3:K3"/>
    <mergeCell ref="M3:N3"/>
    <mergeCell ref="M4:N4"/>
  </mergeCells>
  <dataValidations count="1">
    <dataValidation type="list" showInputMessage="1" showErrorMessage="1" sqref="C11:C20" xr:uid="{A2A5B394-6365-4B3B-A455-30BE80A8209A}">
      <formula1>"- ,Level 1 (low), Level 2 (low), Level 2 (high), DC Fast"</formula1>
    </dataValidation>
  </dataValidations>
  <pageMargins left="0.7" right="0.7" top="0.75" bottom="0.75" header="0.3" footer="0.3"/>
  <pageSetup orientation="portrait" verticalDpi="300" r:id="rId1"/>
  <customProperties>
    <customPr name="f4ad5cbe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P29"/>
  <sheetViews>
    <sheetView workbookViewId="0">
      <selection activeCell="H9" sqref="H9"/>
    </sheetView>
  </sheetViews>
  <sheetFormatPr defaultColWidth="8.86328125" defaultRowHeight="14.25" x14ac:dyDescent="0.45"/>
  <cols>
    <col min="1" max="16384" width="8.86328125" style="30"/>
  </cols>
  <sheetData>
    <row r="1" spans="1:16" ht="15.75" thickBot="1" x14ac:dyDescent="0.5">
      <c r="A1" s="128" t="s">
        <v>202</v>
      </c>
      <c r="B1" s="129"/>
      <c r="C1" s="129"/>
      <c r="D1" s="129"/>
      <c r="E1" s="129"/>
      <c r="F1" s="129"/>
      <c r="G1" s="129"/>
      <c r="H1" s="129"/>
      <c r="I1" s="129"/>
      <c r="J1" s="129"/>
      <c r="K1" s="129"/>
    </row>
    <row r="2" spans="1:16" x14ac:dyDescent="0.45">
      <c r="A2" s="64" t="s">
        <v>44</v>
      </c>
    </row>
    <row r="4" spans="1:16" x14ac:dyDescent="0.45">
      <c r="A4" s="31" t="s">
        <v>45</v>
      </c>
    </row>
    <row r="5" spans="1:16" x14ac:dyDescent="0.45">
      <c r="A5" s="30" t="s">
        <v>46</v>
      </c>
      <c r="C5" s="30">
        <v>907185</v>
      </c>
      <c r="D5" s="30" t="s">
        <v>47</v>
      </c>
    </row>
    <row r="6" spans="1:16" x14ac:dyDescent="0.45">
      <c r="A6" s="30" t="s">
        <v>48</v>
      </c>
      <c r="C6" s="30">
        <v>3.36</v>
      </c>
      <c r="D6" s="30" t="s">
        <v>49</v>
      </c>
    </row>
    <row r="7" spans="1:16" x14ac:dyDescent="0.45">
      <c r="A7" s="30" t="s">
        <v>50</v>
      </c>
      <c r="C7" s="65">
        <v>0.86</v>
      </c>
      <c r="D7" s="30" t="s">
        <v>171</v>
      </c>
    </row>
    <row r="8" spans="1:16" x14ac:dyDescent="0.45">
      <c r="A8" s="30" t="s">
        <v>51</v>
      </c>
      <c r="C8" s="65">
        <v>0.14000000000000001</v>
      </c>
    </row>
    <row r="10" spans="1:16" x14ac:dyDescent="0.45">
      <c r="A10" s="130" t="s">
        <v>203</v>
      </c>
      <c r="B10"/>
      <c r="C10"/>
      <c r="D10"/>
      <c r="E10"/>
      <c r="F10"/>
      <c r="G10"/>
      <c r="H10"/>
      <c r="I10"/>
      <c r="J10"/>
      <c r="K10"/>
      <c r="L10"/>
      <c r="M10"/>
      <c r="N10"/>
      <c r="O10"/>
      <c r="P10"/>
    </row>
    <row r="11" spans="1:16" x14ac:dyDescent="0.45">
      <c r="A11" s="131"/>
      <c r="B11"/>
      <c r="C11"/>
      <c r="D11"/>
      <c r="E11"/>
      <c r="F11"/>
      <c r="G11"/>
      <c r="H11"/>
      <c r="I11"/>
      <c r="J11"/>
      <c r="K11"/>
      <c r="L11"/>
      <c r="M11"/>
      <c r="N11"/>
      <c r="O11"/>
      <c r="P11"/>
    </row>
    <row r="12" spans="1:16" x14ac:dyDescent="0.45">
      <c r="A12"/>
      <c r="B12"/>
      <c r="C12"/>
      <c r="D12"/>
      <c r="E12"/>
      <c r="F12"/>
      <c r="G12"/>
      <c r="H12"/>
      <c r="I12"/>
      <c r="J12"/>
      <c r="K12"/>
      <c r="L12"/>
      <c r="M12"/>
      <c r="N12"/>
      <c r="O12"/>
      <c r="P12"/>
    </row>
    <row r="13" spans="1:16" x14ac:dyDescent="0.45">
      <c r="A13"/>
      <c r="B13"/>
      <c r="C13"/>
      <c r="D13"/>
      <c r="E13"/>
      <c r="F13"/>
      <c r="G13"/>
      <c r="H13"/>
      <c r="I13"/>
      <c r="J13"/>
      <c r="K13"/>
      <c r="L13"/>
      <c r="M13"/>
      <c r="N13"/>
      <c r="O13"/>
      <c r="P13"/>
    </row>
    <row r="14" spans="1:16" x14ac:dyDescent="0.45">
      <c r="A14"/>
      <c r="B14"/>
      <c r="C14"/>
      <c r="D14"/>
      <c r="E14"/>
      <c r="F14"/>
      <c r="G14"/>
      <c r="H14"/>
      <c r="I14"/>
      <c r="J14"/>
      <c r="K14"/>
      <c r="L14"/>
      <c r="M14"/>
      <c r="N14"/>
      <c r="O14"/>
      <c r="P14"/>
    </row>
    <row r="15" spans="1:16" x14ac:dyDescent="0.45">
      <c r="A15" s="132" t="s">
        <v>204</v>
      </c>
      <c r="B15" s="199" t="s">
        <v>226</v>
      </c>
      <c r="C15" s="199"/>
      <c r="D15" s="199"/>
      <c r="E15" s="199"/>
      <c r="F15" s="199"/>
      <c r="G15" s="199"/>
      <c r="H15" s="199"/>
      <c r="I15" s="199"/>
      <c r="J15" s="199"/>
      <c r="K15" s="199"/>
      <c r="L15" s="199"/>
      <c r="M15" s="199"/>
      <c r="N15" s="199"/>
      <c r="O15" s="199"/>
      <c r="P15" s="199"/>
    </row>
    <row r="16" spans="1:16" x14ac:dyDescent="0.45">
      <c r="A16" s="132" t="s">
        <v>205</v>
      </c>
      <c r="B16" s="199" t="s">
        <v>227</v>
      </c>
      <c r="C16" s="199"/>
      <c r="D16" s="199"/>
      <c r="E16" s="199"/>
      <c r="F16" s="199"/>
      <c r="G16" s="199"/>
      <c r="H16" s="199"/>
      <c r="I16" s="199"/>
      <c r="J16" s="199"/>
      <c r="K16" s="199"/>
      <c r="L16" s="199"/>
      <c r="M16" s="199"/>
      <c r="N16" s="199"/>
      <c r="O16" s="199"/>
      <c r="P16" s="199"/>
    </row>
    <row r="17" spans="1:16" x14ac:dyDescent="0.45">
      <c r="A17" s="132" t="s">
        <v>174</v>
      </c>
      <c r="B17" s="199" t="s">
        <v>206</v>
      </c>
      <c r="C17" s="199"/>
      <c r="D17" s="199"/>
      <c r="E17" s="199"/>
      <c r="F17" s="199"/>
      <c r="G17" s="199"/>
      <c r="H17" s="199"/>
      <c r="I17" s="199"/>
      <c r="J17" s="199"/>
      <c r="K17" s="199"/>
      <c r="L17" s="199"/>
      <c r="M17" s="199"/>
      <c r="N17" s="199"/>
      <c r="O17" s="199"/>
      <c r="P17" s="199"/>
    </row>
    <row r="18" spans="1:16" x14ac:dyDescent="0.45">
      <c r="A18"/>
      <c r="B18"/>
      <c r="C18"/>
      <c r="D18"/>
      <c r="E18"/>
      <c r="F18"/>
      <c r="G18"/>
      <c r="H18"/>
      <c r="I18"/>
      <c r="J18"/>
      <c r="K18"/>
      <c r="L18"/>
      <c r="M18"/>
      <c r="N18"/>
      <c r="O18"/>
      <c r="P18"/>
    </row>
    <row r="19" spans="1:16" x14ac:dyDescent="0.45">
      <c r="A19"/>
      <c r="B19"/>
      <c r="C19"/>
      <c r="D19"/>
      <c r="E19"/>
      <c r="F19"/>
      <c r="G19"/>
      <c r="H19"/>
      <c r="I19"/>
      <c r="J19"/>
      <c r="K19"/>
      <c r="L19"/>
      <c r="M19"/>
      <c r="N19"/>
      <c r="O19"/>
      <c r="P19"/>
    </row>
    <row r="20" spans="1:16" ht="14.65" thickBot="1" x14ac:dyDescent="0.5">
      <c r="A20"/>
      <c r="B20"/>
      <c r="C20"/>
      <c r="D20"/>
      <c r="E20"/>
      <c r="F20"/>
      <c r="G20"/>
      <c r="H20"/>
      <c r="I20"/>
      <c r="J20"/>
      <c r="K20"/>
      <c r="L20"/>
      <c r="M20"/>
      <c r="N20"/>
      <c r="O20"/>
      <c r="P20"/>
    </row>
    <row r="21" spans="1:16" ht="14.65" thickBot="1" x14ac:dyDescent="0.5">
      <c r="A21" s="133" t="s">
        <v>207</v>
      </c>
      <c r="B21" s="200" t="s">
        <v>208</v>
      </c>
      <c r="C21" s="200"/>
      <c r="D21" s="200"/>
      <c r="E21" s="200"/>
      <c r="F21" s="200"/>
      <c r="G21" s="200"/>
      <c r="H21" s="200"/>
      <c r="I21" s="200"/>
      <c r="J21" s="200"/>
      <c r="K21" s="200"/>
      <c r="L21" s="200"/>
      <c r="M21"/>
      <c r="N21"/>
      <c r="O21"/>
      <c r="P21"/>
    </row>
    <row r="22" spans="1:16" ht="87.4" x14ac:dyDescent="0.45">
      <c r="A22" s="134" t="s">
        <v>209</v>
      </c>
      <c r="B22" s="201" t="s">
        <v>210</v>
      </c>
      <c r="C22" s="202"/>
      <c r="D22" s="202"/>
      <c r="E22" s="202"/>
      <c r="F22" s="202"/>
      <c r="G22" s="202"/>
      <c r="H22" s="202"/>
      <c r="I22" s="202"/>
      <c r="J22" s="202"/>
      <c r="K22" s="202"/>
      <c r="L22" s="203"/>
      <c r="M22"/>
      <c r="N22"/>
      <c r="O22"/>
      <c r="P22"/>
    </row>
    <row r="23" spans="1:16" ht="50.25" x14ac:dyDescent="0.45">
      <c r="A23" s="135" t="s">
        <v>211</v>
      </c>
      <c r="B23" s="192" t="s">
        <v>212</v>
      </c>
      <c r="C23" s="193"/>
      <c r="D23" s="193"/>
      <c r="E23" s="193"/>
      <c r="F23" s="193"/>
      <c r="G23" s="193"/>
      <c r="H23" s="193"/>
      <c r="I23" s="193"/>
      <c r="J23" s="193"/>
      <c r="K23" s="193"/>
      <c r="L23" s="194"/>
      <c r="M23"/>
      <c r="N23"/>
      <c r="O23"/>
      <c r="P23"/>
    </row>
    <row r="24" spans="1:16" ht="50.25" x14ac:dyDescent="0.45">
      <c r="A24" s="136" t="s">
        <v>213</v>
      </c>
      <c r="B24" s="192" t="s">
        <v>214</v>
      </c>
      <c r="C24" s="193"/>
      <c r="D24" s="193"/>
      <c r="E24" s="193"/>
      <c r="F24" s="193"/>
      <c r="G24" s="193"/>
      <c r="H24" s="193"/>
      <c r="I24" s="193"/>
      <c r="J24" s="193"/>
      <c r="K24" s="193"/>
      <c r="L24" s="194"/>
      <c r="M24"/>
      <c r="N24"/>
      <c r="O24"/>
      <c r="P24"/>
    </row>
    <row r="25" spans="1:16" ht="37.9" x14ac:dyDescent="0.45">
      <c r="A25" s="135" t="s">
        <v>215</v>
      </c>
      <c r="B25" s="137" t="s">
        <v>216</v>
      </c>
      <c r="C25" s="137"/>
      <c r="D25" s="137"/>
      <c r="E25" s="137"/>
      <c r="F25" s="137"/>
      <c r="G25" s="137"/>
      <c r="H25" s="137"/>
      <c r="I25" s="137"/>
      <c r="J25" s="137"/>
      <c r="K25" s="137"/>
      <c r="L25" s="137"/>
      <c r="M25"/>
      <c r="N25"/>
      <c r="O25"/>
      <c r="P25"/>
    </row>
    <row r="26" spans="1:16" ht="50.25" x14ac:dyDescent="0.45">
      <c r="A26" s="135" t="s">
        <v>217</v>
      </c>
      <c r="B26" s="192" t="s">
        <v>218</v>
      </c>
      <c r="C26" s="193"/>
      <c r="D26" s="193"/>
      <c r="E26" s="193"/>
      <c r="F26" s="193"/>
      <c r="G26" s="193"/>
      <c r="H26" s="193"/>
      <c r="I26" s="193"/>
      <c r="J26" s="193"/>
      <c r="K26" s="193"/>
      <c r="L26" s="194"/>
      <c r="M26"/>
      <c r="N26"/>
      <c r="O26"/>
      <c r="P26"/>
    </row>
    <row r="27" spans="1:16" ht="50.25" x14ac:dyDescent="0.45">
      <c r="A27" s="135" t="s">
        <v>219</v>
      </c>
      <c r="B27" s="195" t="s">
        <v>220</v>
      </c>
      <c r="C27" s="196"/>
      <c r="D27" s="196"/>
      <c r="E27" s="196"/>
      <c r="F27" s="196"/>
      <c r="G27" s="196"/>
      <c r="H27" s="196"/>
      <c r="I27" s="196"/>
      <c r="J27" s="196"/>
      <c r="K27" s="196"/>
      <c r="L27" s="197"/>
      <c r="M27"/>
      <c r="N27"/>
      <c r="O27"/>
      <c r="P27"/>
    </row>
    <row r="28" spans="1:16" ht="61.9" x14ac:dyDescent="0.45">
      <c r="A28" s="138" t="s">
        <v>221</v>
      </c>
      <c r="B28" s="198" t="s">
        <v>222</v>
      </c>
      <c r="C28" s="198"/>
      <c r="D28" s="198"/>
      <c r="E28" s="198"/>
      <c r="F28" s="198"/>
      <c r="G28" s="198"/>
      <c r="H28" s="198"/>
      <c r="I28" s="198"/>
      <c r="J28" s="198"/>
      <c r="K28" s="198"/>
      <c r="L28" s="198"/>
      <c r="M28"/>
      <c r="N28"/>
      <c r="O28"/>
      <c r="P28"/>
    </row>
    <row r="29" spans="1:16" x14ac:dyDescent="0.45">
      <c r="A29"/>
      <c r="B29"/>
      <c r="C29"/>
      <c r="D29"/>
      <c r="E29"/>
      <c r="F29"/>
      <c r="G29"/>
      <c r="H29"/>
      <c r="I29"/>
      <c r="J29"/>
      <c r="K29"/>
      <c r="L29"/>
      <c r="M29"/>
      <c r="N29"/>
      <c r="O29"/>
      <c r="P29"/>
    </row>
  </sheetData>
  <mergeCells count="10">
    <mergeCell ref="B24:L24"/>
    <mergeCell ref="B26:L26"/>
    <mergeCell ref="B27:L27"/>
    <mergeCell ref="B28:L28"/>
    <mergeCell ref="B15:P15"/>
    <mergeCell ref="B16:P16"/>
    <mergeCell ref="B17:P17"/>
    <mergeCell ref="B21:L21"/>
    <mergeCell ref="B22:L22"/>
    <mergeCell ref="B23:L23"/>
  </mergeCells>
  <pageMargins left="0.7" right="0.7" top="0.75" bottom="0.75" header="0.3" footer="0.3"/>
  <customProperties>
    <customPr name="f46d31f00" r:id="rId1"/>
  </customProperti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30"/>
  <sheetViews>
    <sheetView workbookViewId="0">
      <selection activeCell="F35" sqref="F35"/>
    </sheetView>
  </sheetViews>
  <sheetFormatPr defaultColWidth="8.86328125" defaultRowHeight="14.25" x14ac:dyDescent="0.45"/>
  <cols>
    <col min="1" max="1" width="23.19921875" style="30" bestFit="1" customWidth="1"/>
    <col min="2" max="2" width="7" style="30" bestFit="1" customWidth="1"/>
    <col min="3" max="3" width="11.796875" style="30" customWidth="1"/>
    <col min="4" max="4" width="10.796875" style="30" customWidth="1"/>
    <col min="5" max="5" width="13.86328125" style="30" customWidth="1"/>
    <col min="6" max="6" width="12.1328125" style="30" customWidth="1"/>
    <col min="7" max="7" width="17.796875" style="30" customWidth="1"/>
    <col min="8" max="9" width="8.86328125" style="30"/>
    <col min="10" max="10" width="106.796875" style="30" bestFit="1" customWidth="1"/>
    <col min="11" max="16384" width="8.86328125" style="30"/>
  </cols>
  <sheetData>
    <row r="1" spans="1:10" x14ac:dyDescent="0.45">
      <c r="A1" s="30" t="s">
        <v>52</v>
      </c>
      <c r="B1" s="30">
        <v>907185</v>
      </c>
      <c r="C1" s="30" t="s">
        <v>53</v>
      </c>
    </row>
    <row r="2" spans="1:10" x14ac:dyDescent="0.45">
      <c r="A2" s="30" t="s">
        <v>54</v>
      </c>
      <c r="B2" s="30">
        <v>20</v>
      </c>
    </row>
    <row r="4" spans="1:10" hidden="1" x14ac:dyDescent="0.45">
      <c r="A4" s="31" t="s">
        <v>55</v>
      </c>
      <c r="B4" s="31"/>
      <c r="C4" s="204" t="s">
        <v>56</v>
      </c>
      <c r="D4" s="204"/>
      <c r="E4" s="204"/>
      <c r="F4" s="204"/>
      <c r="G4" s="204"/>
    </row>
    <row r="5" spans="1:10" hidden="1" x14ac:dyDescent="0.45">
      <c r="A5" s="31" t="s">
        <v>57</v>
      </c>
      <c r="B5" s="31"/>
      <c r="C5" s="31" t="s">
        <v>58</v>
      </c>
      <c r="D5" s="31" t="s">
        <v>59</v>
      </c>
      <c r="E5" s="31" t="s">
        <v>60</v>
      </c>
      <c r="F5" s="31" t="s">
        <v>61</v>
      </c>
      <c r="G5" s="31" t="s">
        <v>62</v>
      </c>
    </row>
    <row r="6" spans="1:10" hidden="1" x14ac:dyDescent="0.45">
      <c r="A6" s="30" t="s">
        <v>63</v>
      </c>
      <c r="B6" s="36"/>
      <c r="C6" s="36" t="e">
        <f>#REF!</f>
        <v>#REF!</v>
      </c>
      <c r="D6" s="36" t="e">
        <f>#REF!</f>
        <v>#REF!</v>
      </c>
      <c r="E6" s="36" t="e">
        <f>#REF!</f>
        <v>#REF!</v>
      </c>
      <c r="F6" s="36" t="e">
        <f>#REF!</f>
        <v>#REF!</v>
      </c>
      <c r="G6" s="38" t="e">
        <f>#REF!</f>
        <v>#REF!</v>
      </c>
    </row>
    <row r="7" spans="1:10" hidden="1" x14ac:dyDescent="0.45">
      <c r="A7" s="30" t="s">
        <v>64</v>
      </c>
      <c r="B7" s="36"/>
      <c r="C7" s="36"/>
      <c r="D7" s="36"/>
      <c r="E7" s="36"/>
      <c r="F7" s="36"/>
      <c r="G7" s="38"/>
    </row>
    <row r="8" spans="1:10" hidden="1" x14ac:dyDescent="0.45">
      <c r="G8" s="38"/>
    </row>
    <row r="9" spans="1:10" hidden="1" x14ac:dyDescent="0.45">
      <c r="G9" s="38"/>
    </row>
    <row r="10" spans="1:10" hidden="1" x14ac:dyDescent="0.45">
      <c r="A10" s="31" t="s">
        <v>65</v>
      </c>
      <c r="G10" s="38"/>
    </row>
    <row r="11" spans="1:10" hidden="1" x14ac:dyDescent="0.45">
      <c r="A11" s="31" t="s">
        <v>57</v>
      </c>
      <c r="B11" s="31"/>
      <c r="C11" s="31" t="s">
        <v>66</v>
      </c>
      <c r="D11" s="31" t="s">
        <v>67</v>
      </c>
      <c r="E11" s="31" t="s">
        <v>68</v>
      </c>
      <c r="F11" s="31" t="s">
        <v>61</v>
      </c>
      <c r="G11" s="39" t="s">
        <v>69</v>
      </c>
    </row>
    <row r="12" spans="1:10" hidden="1" x14ac:dyDescent="0.45">
      <c r="A12" s="30" t="s">
        <v>63</v>
      </c>
      <c r="B12" s="36"/>
      <c r="C12" s="36" t="e">
        <f>#REF!</f>
        <v>#REF!</v>
      </c>
      <c r="D12" s="36" t="e">
        <f>#REF!</f>
        <v>#REF!</v>
      </c>
      <c r="E12" s="36" t="e">
        <f>#REF!</f>
        <v>#REF!</v>
      </c>
      <c r="F12" s="36" t="e">
        <f>#REF!</f>
        <v>#REF!</v>
      </c>
      <c r="G12" s="38" t="e">
        <f>#REF!</f>
        <v>#REF!</v>
      </c>
      <c r="J12" s="37"/>
    </row>
    <row r="13" spans="1:10" hidden="1" x14ac:dyDescent="0.45">
      <c r="A13" s="30" t="s">
        <v>64</v>
      </c>
      <c r="C13" s="30" t="s">
        <v>70</v>
      </c>
      <c r="D13" s="30" t="s">
        <v>70</v>
      </c>
      <c r="E13" s="30" t="s">
        <v>70</v>
      </c>
      <c r="G13" s="30" t="s">
        <v>70</v>
      </c>
    </row>
    <row r="14" spans="1:10" hidden="1" x14ac:dyDescent="0.45">
      <c r="A14" s="30" t="s">
        <v>71</v>
      </c>
      <c r="C14" s="30" t="s">
        <v>70</v>
      </c>
      <c r="D14" s="30" t="s">
        <v>70</v>
      </c>
      <c r="E14" s="30" t="s">
        <v>70</v>
      </c>
      <c r="G14" s="30" t="s">
        <v>70</v>
      </c>
    </row>
    <row r="16" spans="1:10" x14ac:dyDescent="0.45">
      <c r="A16" s="62" t="s">
        <v>165</v>
      </c>
      <c r="B16" s="63"/>
      <c r="C16" s="207" t="s">
        <v>56</v>
      </c>
      <c r="D16" s="207"/>
      <c r="E16" s="207"/>
      <c r="F16" s="207"/>
      <c r="G16" s="208"/>
    </row>
    <row r="17" spans="1:7" x14ac:dyDescent="0.45">
      <c r="A17" s="57" t="s">
        <v>55</v>
      </c>
      <c r="B17" s="61"/>
      <c r="C17" s="205" t="s">
        <v>56</v>
      </c>
      <c r="D17" s="205"/>
      <c r="E17" s="205"/>
      <c r="F17" s="205"/>
      <c r="G17" s="206"/>
    </row>
    <row r="18" spans="1:7" x14ac:dyDescent="0.45">
      <c r="A18" s="47" t="s">
        <v>57</v>
      </c>
      <c r="B18" s="31"/>
      <c r="C18" s="40" t="s">
        <v>58</v>
      </c>
      <c r="D18" s="40" t="s">
        <v>59</v>
      </c>
      <c r="E18" s="40" t="s">
        <v>60</v>
      </c>
      <c r="F18" s="40" t="s">
        <v>61</v>
      </c>
      <c r="G18" s="48" t="s">
        <v>62</v>
      </c>
    </row>
    <row r="19" spans="1:7" x14ac:dyDescent="0.45">
      <c r="A19" s="47" t="s">
        <v>63</v>
      </c>
      <c r="B19" s="36"/>
      <c r="C19" s="33">
        <f>'FYE23 EMFAC 2021 Analysis'!BC29</f>
        <v>5.7487023269206079E-2</v>
      </c>
      <c r="D19" s="33">
        <f>'FYE23 EMFAC 2021 Analysis'!Q29</f>
        <v>9.2841603002536688E-2</v>
      </c>
      <c r="E19" s="33">
        <f>'FYE23 EMFAC 2021 Analysis'!AC29</f>
        <v>1.668594564474246E-3</v>
      </c>
      <c r="F19" s="33">
        <f>'FYE23 EMFAC 2021 Analysis'!AG29</f>
        <v>1.7481130280636789E-2</v>
      </c>
      <c r="G19" s="49">
        <f>'FYE23 EMFAC 2021 Analysis'!AL29</f>
        <v>309.63034138865885</v>
      </c>
    </row>
    <row r="20" spans="1:7" x14ac:dyDescent="0.45">
      <c r="A20" s="47" t="s">
        <v>64</v>
      </c>
      <c r="B20" s="36"/>
      <c r="C20" s="34"/>
      <c r="D20" s="34"/>
      <c r="E20" s="34"/>
      <c r="F20" s="34"/>
      <c r="G20" s="50"/>
    </row>
    <row r="21" spans="1:7" x14ac:dyDescent="0.45">
      <c r="A21" s="57" t="s">
        <v>170</v>
      </c>
      <c r="B21" s="58"/>
      <c r="C21" s="59"/>
      <c r="D21" s="59"/>
      <c r="E21" s="59"/>
      <c r="F21" s="59"/>
      <c r="G21" s="60"/>
    </row>
    <row r="22" spans="1:7" x14ac:dyDescent="0.45">
      <c r="A22" s="47" t="s">
        <v>57</v>
      </c>
      <c r="B22" s="31"/>
      <c r="C22" s="40" t="s">
        <v>66</v>
      </c>
      <c r="D22" s="40" t="s">
        <v>67</v>
      </c>
      <c r="E22" s="40" t="s">
        <v>68</v>
      </c>
      <c r="F22" s="40" t="s">
        <v>61</v>
      </c>
      <c r="G22" s="51" t="s">
        <v>69</v>
      </c>
    </row>
    <row r="23" spans="1:7" x14ac:dyDescent="0.45">
      <c r="A23" s="47" t="s">
        <v>63</v>
      </c>
      <c r="B23" s="36"/>
      <c r="C23" s="33">
        <f>'FYE23 EMFAC 2021 Analysis'!BC64</f>
        <v>0</v>
      </c>
      <c r="D23" s="33">
        <f>'FYE23 EMFAC 2021 Analysis'!Q64</f>
        <v>0</v>
      </c>
      <c r="E23" s="33">
        <f>'FYE23 EMFAC 2021 Analysis'!AC64</f>
        <v>0</v>
      </c>
      <c r="F23" s="33">
        <f>'FYE23 EMFAC 2021 Analysis'!AG64</f>
        <v>1.2376851679946234E-2</v>
      </c>
      <c r="G23" s="49">
        <f>'FYE23 EMFAC 2021 Analysis'!AL64</f>
        <v>0</v>
      </c>
    </row>
    <row r="24" spans="1:7" x14ac:dyDescent="0.45">
      <c r="A24" s="47" t="s">
        <v>64</v>
      </c>
      <c r="C24" s="35" t="s">
        <v>70</v>
      </c>
      <c r="D24" s="35" t="s">
        <v>70</v>
      </c>
      <c r="E24" s="35" t="s">
        <v>70</v>
      </c>
      <c r="F24" s="35"/>
      <c r="G24" s="52" t="s">
        <v>70</v>
      </c>
    </row>
    <row r="25" spans="1:7" x14ac:dyDescent="0.45">
      <c r="A25" s="47" t="s">
        <v>71</v>
      </c>
      <c r="C25" s="35" t="s">
        <v>70</v>
      </c>
      <c r="D25" s="35" t="s">
        <v>70</v>
      </c>
      <c r="E25" s="35" t="s">
        <v>70</v>
      </c>
      <c r="F25" s="35"/>
      <c r="G25" s="52" t="s">
        <v>70</v>
      </c>
    </row>
    <row r="26" spans="1:7" x14ac:dyDescent="0.45">
      <c r="A26" s="57" t="s">
        <v>169</v>
      </c>
      <c r="B26" s="58"/>
      <c r="C26" s="59"/>
      <c r="D26" s="59"/>
      <c r="E26" s="59"/>
      <c r="F26" s="59"/>
      <c r="G26" s="60"/>
    </row>
    <row r="27" spans="1:7" x14ac:dyDescent="0.45">
      <c r="A27" s="47" t="s">
        <v>57</v>
      </c>
      <c r="B27" s="31"/>
      <c r="C27" s="40" t="s">
        <v>66</v>
      </c>
      <c r="D27" s="40" t="s">
        <v>67</v>
      </c>
      <c r="E27" s="40" t="s">
        <v>68</v>
      </c>
      <c r="F27" s="40" t="s">
        <v>61</v>
      </c>
      <c r="G27" s="51" t="s">
        <v>69</v>
      </c>
    </row>
    <row r="28" spans="1:7" x14ac:dyDescent="0.45">
      <c r="A28" s="47" t="s">
        <v>63</v>
      </c>
      <c r="B28" s="36"/>
      <c r="C28" s="33">
        <f>'FYE23 EMFAC 2021 Analysis'!BC51</f>
        <v>5.1100830417738557E-3</v>
      </c>
      <c r="D28" s="33">
        <f>'FYE23 EMFAC 2021 Analysis'!Q51</f>
        <v>4.0580504441458092E-3</v>
      </c>
      <c r="E28" s="33">
        <f>'FYE23 EMFAC 2021 Analysis'!AC51</f>
        <v>2.4610744837907093E-4</v>
      </c>
      <c r="F28" s="33">
        <f>'FYE23 EMFAC 2021 Analysis'!AG51</f>
        <v>1.2479573594779237E-2</v>
      </c>
      <c r="G28" s="49">
        <f>'FYE23 EMFAC 2021 Analysis'!AL51</f>
        <v>40.865028420819179</v>
      </c>
    </row>
    <row r="29" spans="1:7" x14ac:dyDescent="0.45">
      <c r="A29" s="47" t="s">
        <v>64</v>
      </c>
      <c r="C29" s="35" t="s">
        <v>70</v>
      </c>
      <c r="D29" s="35" t="s">
        <v>70</v>
      </c>
      <c r="E29" s="35" t="s">
        <v>70</v>
      </c>
      <c r="F29" s="35"/>
      <c r="G29" s="52" t="s">
        <v>70</v>
      </c>
    </row>
    <row r="30" spans="1:7" x14ac:dyDescent="0.45">
      <c r="A30" s="53" t="s">
        <v>71</v>
      </c>
      <c r="B30" s="54"/>
      <c r="C30" s="55" t="s">
        <v>70</v>
      </c>
      <c r="D30" s="55" t="s">
        <v>70</v>
      </c>
      <c r="E30" s="55" t="s">
        <v>70</v>
      </c>
      <c r="F30" s="55"/>
      <c r="G30" s="56" t="s">
        <v>70</v>
      </c>
    </row>
  </sheetData>
  <sheetProtection algorithmName="SHA-512" hashValue="qPNIGaYD/TPFBnN7QaRidCByfsQtHKPIhwj9Ra3Oc6j0J0qn2zIJ+JiD4JUvh2HlUpWjTf4i4lLY2aU6wzNq7w==" saltValue="DQhqurAloZPaQRgzvoK6yQ==" spinCount="100000" sheet="1" objects="1" scenarios="1"/>
  <mergeCells count="3">
    <mergeCell ref="C4:G4"/>
    <mergeCell ref="C17:G17"/>
    <mergeCell ref="C16:G16"/>
  </mergeCells>
  <pageMargins left="0.7" right="0.7" top="0.75" bottom="0.75" header="0.3" footer="0.3"/>
  <pageSetup orientation="portrait" horizontalDpi="300" verticalDpi="300" r:id="rId1"/>
  <customProperties>
    <customPr name="f11e0767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77149-D914-4C6F-86F9-CADD08756C89}">
  <sheetPr codeName="Sheet4"/>
  <dimension ref="A1:BV64"/>
  <sheetViews>
    <sheetView workbookViewId="0">
      <pane xSplit="3" ySplit="10" topLeftCell="D11" activePane="bottomRight" state="frozen"/>
      <selection pane="topRight" activeCell="D1" sqref="D1"/>
      <selection pane="bottomLeft" activeCell="A10" sqref="A10"/>
      <selection pane="bottomRight" activeCell="A64" sqref="A64"/>
    </sheetView>
  </sheetViews>
  <sheetFormatPr defaultColWidth="8.86328125" defaultRowHeight="14.25" outlineLevelCol="1" x14ac:dyDescent="0.45"/>
  <cols>
    <col min="1" max="1" width="8.86328125" style="30"/>
    <col min="2" max="2" width="14.46484375" style="30" customWidth="1"/>
    <col min="3" max="3" width="17" style="30" customWidth="1"/>
    <col min="4" max="4" width="12.46484375" style="30" customWidth="1"/>
    <col min="5" max="5" width="8.86328125" style="30"/>
    <col min="6" max="6" width="13.53125" style="30" customWidth="1"/>
    <col min="7" max="7" width="12.1328125" style="30" customWidth="1"/>
    <col min="8" max="8" width="11.53125" style="30" customWidth="1"/>
    <col min="9" max="11" width="8.86328125" style="30"/>
    <col min="12" max="12" width="20.46484375" style="30" customWidth="1"/>
    <col min="13" max="13" width="13.19921875" style="30" hidden="1" customWidth="1" outlineLevel="1"/>
    <col min="14" max="14" width="12.1328125" style="30" hidden="1" customWidth="1" outlineLevel="1"/>
    <col min="15" max="15" width="12.46484375" style="30" hidden="1" customWidth="1" outlineLevel="1"/>
    <col min="16" max="16" width="12.796875" style="30" hidden="1" customWidth="1" outlineLevel="1"/>
    <col min="17" max="17" width="14.86328125" style="30" customWidth="1" collapsed="1"/>
    <col min="18" max="18" width="13.796875" style="30" hidden="1" customWidth="1" outlineLevel="1"/>
    <col min="19" max="19" width="14.1328125" style="30" hidden="1" customWidth="1" outlineLevel="1"/>
    <col min="20" max="20" width="14.46484375" style="30" hidden="1" customWidth="1" outlineLevel="1"/>
    <col min="21" max="21" width="14.53125" style="30" hidden="1" customWidth="1" outlineLevel="1"/>
    <col min="22" max="22" width="14.6640625" style="30" hidden="1" customWidth="1" outlineLevel="1"/>
    <col min="23" max="23" width="14.46484375" style="30" hidden="1" customWidth="1" outlineLevel="1"/>
    <col min="24" max="24" width="14.33203125" style="30" hidden="1" customWidth="1" outlineLevel="1"/>
    <col min="25" max="25" width="13.19921875" style="30" hidden="1" customWidth="1" outlineLevel="1"/>
    <col min="26" max="26" width="13.53125" style="30" hidden="1" customWidth="1" outlineLevel="1"/>
    <col min="27" max="27" width="13.86328125" style="30" hidden="1" customWidth="1" outlineLevel="1"/>
    <col min="28" max="28" width="14" style="30" hidden="1" customWidth="1" outlineLevel="1"/>
    <col min="29" max="29" width="14.796875" style="30" customWidth="1" collapsed="1"/>
    <col min="30" max="30" width="13.86328125" style="30" hidden="1" customWidth="1" outlineLevel="1"/>
    <col min="31" max="31" width="13.1328125" style="30" hidden="1" customWidth="1" outlineLevel="1"/>
    <col min="32" max="32" width="12" style="30" hidden="1" customWidth="1" outlineLevel="1"/>
    <col min="33" max="33" width="13" style="30" customWidth="1" collapsed="1"/>
    <col min="34" max="34" width="12.6640625" style="30" hidden="1" customWidth="1" outlineLevel="1"/>
    <col min="35" max="35" width="13" style="30" hidden="1" customWidth="1" outlineLevel="1"/>
    <col min="36" max="36" width="11.86328125" style="30" hidden="1" customWidth="1" outlineLevel="1"/>
    <col min="37" max="37" width="12.19921875" style="30" hidden="1" customWidth="1" outlineLevel="1"/>
    <col min="38" max="38" width="12.53125" style="30" customWidth="1" collapsed="1"/>
    <col min="39" max="39" width="13.33203125" style="30" hidden="1" customWidth="1" outlineLevel="1"/>
    <col min="40" max="40" width="12.19921875" style="30" hidden="1" customWidth="1" outlineLevel="1"/>
    <col min="41" max="41" width="12.53125" style="30" hidden="1" customWidth="1" outlineLevel="1"/>
    <col min="42" max="42" width="12.86328125" style="30" hidden="1" customWidth="1" outlineLevel="1"/>
    <col min="43" max="43" width="13.33203125" style="30" hidden="1" customWidth="1" outlineLevel="1"/>
    <col min="44" max="44" width="12.19921875" style="30" hidden="1" customWidth="1" outlineLevel="1"/>
    <col min="45" max="45" width="12.53125" style="30" hidden="1" customWidth="1" outlineLevel="1"/>
    <col min="46" max="46" width="12.86328125" style="30" hidden="1" customWidth="1" outlineLevel="1"/>
    <col min="47" max="47" width="13.1328125" style="30" hidden="1" customWidth="1" outlineLevel="1"/>
    <col min="48" max="48" width="15.46484375" style="30" hidden="1" customWidth="1" outlineLevel="1"/>
    <col min="49" max="49" width="15.33203125" style="30" hidden="1" customWidth="1" outlineLevel="1"/>
    <col min="50" max="50" width="12.86328125" style="30" hidden="1" customWidth="1" outlineLevel="1"/>
    <col min="51" max="51" width="13.19921875" style="30" hidden="1" customWidth="1" outlineLevel="1"/>
    <col min="52" max="52" width="12.1328125" style="30" hidden="1" customWidth="1" outlineLevel="1"/>
    <col min="53" max="53" width="12.46484375" style="30" hidden="1" customWidth="1" outlineLevel="1"/>
    <col min="54" max="54" width="12.796875" style="30" hidden="1" customWidth="1" outlineLevel="1"/>
    <col min="55" max="55" width="13" style="30" customWidth="1" collapsed="1"/>
    <col min="56" max="56" width="15.33203125" style="30" hidden="1" customWidth="1" outlineLevel="1"/>
    <col min="57" max="57" width="15.19921875" style="30" hidden="1" customWidth="1" outlineLevel="1"/>
    <col min="58" max="58" width="12.796875" style="30" hidden="1" customWidth="1" outlineLevel="1"/>
    <col min="59" max="59" width="12.1328125" style="30" hidden="1" customWidth="1" outlineLevel="1"/>
    <col min="60" max="60" width="11" style="30" hidden="1" customWidth="1" outlineLevel="1"/>
    <col min="61" max="61" width="11.33203125" style="30" hidden="1" customWidth="1" outlineLevel="1"/>
    <col min="62" max="62" width="11.6640625" style="30" hidden="1" customWidth="1" outlineLevel="1"/>
    <col min="63" max="63" width="12.796875" style="30" hidden="1" customWidth="1" outlineLevel="1"/>
    <col min="64" max="64" width="11.6640625" style="30" hidden="1" customWidth="1" outlineLevel="1"/>
    <col min="65" max="65" width="12" style="30" hidden="1" customWidth="1" outlineLevel="1"/>
    <col min="66" max="66" width="12.33203125" style="30" hidden="1" customWidth="1" outlineLevel="1"/>
    <col min="67" max="67" width="13.19921875" style="30" hidden="1" customWidth="1" outlineLevel="1"/>
    <col min="68" max="68" width="17.46484375" style="30" hidden="1" customWidth="1" outlineLevel="1"/>
    <col min="69" max="73" width="0" style="30" hidden="1" customWidth="1" outlineLevel="1"/>
    <col min="74" max="74" width="8.86328125" style="30" collapsed="1"/>
    <col min="75" max="16384" width="8.86328125" style="30"/>
  </cols>
  <sheetData>
    <row r="1" spans="1:73" x14ac:dyDescent="0.45">
      <c r="A1" s="31" t="s">
        <v>149</v>
      </c>
    </row>
    <row r="2" spans="1:73" x14ac:dyDescent="0.45">
      <c r="A2" s="31" t="s">
        <v>0</v>
      </c>
    </row>
    <row r="3" spans="1:73" x14ac:dyDescent="0.45">
      <c r="A3" s="31" t="s">
        <v>119</v>
      </c>
    </row>
    <row r="4" spans="1:73" x14ac:dyDescent="0.45">
      <c r="A4" s="31" t="s">
        <v>150</v>
      </c>
    </row>
    <row r="5" spans="1:73" x14ac:dyDescent="0.45">
      <c r="A5" s="31" t="s">
        <v>1</v>
      </c>
    </row>
    <row r="6" spans="1:73" x14ac:dyDescent="0.45">
      <c r="A6" s="31" t="s">
        <v>151</v>
      </c>
    </row>
    <row r="7" spans="1:73" x14ac:dyDescent="0.45">
      <c r="A7" s="31" t="s">
        <v>152</v>
      </c>
    </row>
    <row r="8" spans="1:73" x14ac:dyDescent="0.45">
      <c r="A8" s="31">
        <v>907185</v>
      </c>
      <c r="B8" s="31" t="s">
        <v>47</v>
      </c>
    </row>
    <row r="10" spans="1:73" x14ac:dyDescent="0.45">
      <c r="A10" t="s">
        <v>4</v>
      </c>
      <c r="B10" t="s">
        <v>112</v>
      </c>
      <c r="C10" t="s">
        <v>113</v>
      </c>
      <c r="D10" t="s">
        <v>114</v>
      </c>
      <c r="E10" t="s">
        <v>5</v>
      </c>
      <c r="F10" t="s">
        <v>6</v>
      </c>
      <c r="G10" t="s">
        <v>7</v>
      </c>
      <c r="H10" t="s">
        <v>153</v>
      </c>
      <c r="I10" t="s">
        <v>154</v>
      </c>
      <c r="J10" t="s">
        <v>155</v>
      </c>
      <c r="K10" t="s">
        <v>9</v>
      </c>
      <c r="L10" t="s">
        <v>156</v>
      </c>
      <c r="M10" t="s">
        <v>26</v>
      </c>
      <c r="N10" t="s">
        <v>27</v>
      </c>
      <c r="O10" t="s">
        <v>28</v>
      </c>
      <c r="P10" t="s">
        <v>29</v>
      </c>
      <c r="Q10" s="1" t="s">
        <v>159</v>
      </c>
      <c r="R10" t="s">
        <v>120</v>
      </c>
      <c r="S10" t="s">
        <v>121</v>
      </c>
      <c r="T10" t="s">
        <v>122</v>
      </c>
      <c r="U10" t="s">
        <v>123</v>
      </c>
      <c r="V10" t="s">
        <v>124</v>
      </c>
      <c r="W10" t="s">
        <v>125</v>
      </c>
      <c r="X10" t="s">
        <v>126</v>
      </c>
      <c r="Y10" t="s">
        <v>34</v>
      </c>
      <c r="Z10" t="s">
        <v>35</v>
      </c>
      <c r="AA10" t="s">
        <v>36</v>
      </c>
      <c r="AB10" t="s">
        <v>37</v>
      </c>
      <c r="AC10" t="s">
        <v>161</v>
      </c>
      <c r="AD10" t="s">
        <v>38</v>
      </c>
      <c r="AE10" t="s">
        <v>39</v>
      </c>
      <c r="AF10" t="s">
        <v>40</v>
      </c>
      <c r="AG10" t="s">
        <v>61</v>
      </c>
      <c r="AH10" t="s">
        <v>30</v>
      </c>
      <c r="AI10" t="s">
        <v>31</v>
      </c>
      <c r="AJ10" t="s">
        <v>32</v>
      </c>
      <c r="AK10" t="s">
        <v>33</v>
      </c>
      <c r="AL10" t="s">
        <v>163</v>
      </c>
      <c r="AM10" t="s">
        <v>115</v>
      </c>
      <c r="AN10" t="s">
        <v>116</v>
      </c>
      <c r="AO10" t="s">
        <v>117</v>
      </c>
      <c r="AP10" t="s">
        <v>118</v>
      </c>
      <c r="AQ10" t="s">
        <v>127</v>
      </c>
      <c r="AR10" t="s">
        <v>128</v>
      </c>
      <c r="AS10" t="s">
        <v>129</v>
      </c>
      <c r="AT10" t="s">
        <v>130</v>
      </c>
      <c r="AU10" t="s">
        <v>10</v>
      </c>
      <c r="AV10" t="s">
        <v>11</v>
      </c>
      <c r="AW10" t="s">
        <v>12</v>
      </c>
      <c r="AX10" t="s">
        <v>13</v>
      </c>
      <c r="AY10" t="s">
        <v>14</v>
      </c>
      <c r="AZ10" t="s">
        <v>131</v>
      </c>
      <c r="BA10" t="s">
        <v>132</v>
      </c>
      <c r="BB10" t="s">
        <v>15</v>
      </c>
      <c r="BC10" t="s">
        <v>164</v>
      </c>
      <c r="BD10" t="s">
        <v>16</v>
      </c>
      <c r="BE10" t="s">
        <v>17</v>
      </c>
      <c r="BF10" t="s">
        <v>18</v>
      </c>
      <c r="BG10" t="s">
        <v>19</v>
      </c>
      <c r="BH10" t="s">
        <v>20</v>
      </c>
      <c r="BI10" t="s">
        <v>134</v>
      </c>
      <c r="BJ10" t="s">
        <v>135</v>
      </c>
      <c r="BK10" t="s">
        <v>21</v>
      </c>
      <c r="BL10" t="s">
        <v>22</v>
      </c>
      <c r="BM10" t="s">
        <v>23</v>
      </c>
      <c r="BN10" t="s">
        <v>24</v>
      </c>
      <c r="BO10" t="s">
        <v>25</v>
      </c>
      <c r="BP10" t="s">
        <v>137</v>
      </c>
      <c r="BQ10" t="s">
        <v>138</v>
      </c>
      <c r="BR10" t="s">
        <v>139</v>
      </c>
      <c r="BS10" t="s">
        <v>140</v>
      </c>
      <c r="BT10" t="s">
        <v>157</v>
      </c>
      <c r="BU10" t="s">
        <v>141</v>
      </c>
    </row>
    <row r="11" spans="1:73" x14ac:dyDescent="0.45">
      <c r="A11" t="s">
        <v>142</v>
      </c>
      <c r="B11">
        <v>2023</v>
      </c>
      <c r="C11" t="s">
        <v>41</v>
      </c>
      <c r="D11" t="s">
        <v>143</v>
      </c>
      <c r="E11" t="s">
        <v>143</v>
      </c>
      <c r="F11" t="s">
        <v>145</v>
      </c>
      <c r="G11">
        <v>9389.3452330058099</v>
      </c>
      <c r="H11">
        <v>268593.91861369897</v>
      </c>
      <c r="I11">
        <v>268593.91861369897</v>
      </c>
      <c r="J11">
        <v>0</v>
      </c>
      <c r="K11">
        <v>39800.085879982304</v>
      </c>
      <c r="L11">
        <v>0</v>
      </c>
      <c r="M11">
        <v>7.4400304464400893E-2</v>
      </c>
      <c r="N11">
        <v>0</v>
      </c>
      <c r="O11">
        <v>0</v>
      </c>
      <c r="P11">
        <v>7.4400304464400893E-2</v>
      </c>
      <c r="Q11" s="1">
        <f>P11*$A$8/$H11</f>
        <v>0.25128953236879098</v>
      </c>
      <c r="R11">
        <v>5.7795817707006602E-3</v>
      </c>
      <c r="S11">
        <v>0</v>
      </c>
      <c r="T11">
        <v>0</v>
      </c>
      <c r="U11">
        <v>5.7795817707006602E-3</v>
      </c>
      <c r="V11">
        <v>5.9214822906677198E-4</v>
      </c>
      <c r="W11">
        <v>7.7587929682348305E-4</v>
      </c>
      <c r="X11">
        <v>7.1476092965909099E-3</v>
      </c>
      <c r="Y11">
        <v>6.0409088118574704E-3</v>
      </c>
      <c r="Z11">
        <v>0</v>
      </c>
      <c r="AA11">
        <v>0</v>
      </c>
      <c r="AB11">
        <v>6.0409088118574704E-3</v>
      </c>
      <c r="AC11" s="1">
        <f>AB11*$A$8/$H11</f>
        <v>2.0403372826794202E-2</v>
      </c>
      <c r="AD11">
        <v>2.3685929162670901E-3</v>
      </c>
      <c r="AE11">
        <v>2.2167979909242402E-3</v>
      </c>
      <c r="AF11">
        <v>1.06262997190488E-2</v>
      </c>
      <c r="AG11" s="1">
        <f>AF11*$A$8/$H11</f>
        <v>3.5890684943205638E-2</v>
      </c>
      <c r="AH11">
        <v>70.877661843417698</v>
      </c>
      <c r="AI11">
        <v>0</v>
      </c>
      <c r="AJ11">
        <v>0</v>
      </c>
      <c r="AK11">
        <v>70.877661843417698</v>
      </c>
      <c r="AL11" s="1">
        <f>AK11*$A$8/$H11</f>
        <v>239.39168835724141</v>
      </c>
      <c r="AM11">
        <v>4.3938789820522798E-4</v>
      </c>
      <c r="AN11">
        <v>0</v>
      </c>
      <c r="AO11">
        <v>0</v>
      </c>
      <c r="AP11">
        <v>4.3938789820522798E-4</v>
      </c>
      <c r="AQ11">
        <v>1.1166804487588999E-2</v>
      </c>
      <c r="AR11">
        <v>0</v>
      </c>
      <c r="AS11">
        <v>0</v>
      </c>
      <c r="AT11">
        <v>1.1166804487588999E-2</v>
      </c>
      <c r="AU11">
        <v>9.4597627530320794E-3</v>
      </c>
      <c r="AV11">
        <v>0</v>
      </c>
      <c r="AW11">
        <v>0</v>
      </c>
      <c r="AX11">
        <v>9.4597627530320794E-3</v>
      </c>
      <c r="AY11">
        <v>0</v>
      </c>
      <c r="AZ11">
        <v>0</v>
      </c>
      <c r="BA11">
        <v>0</v>
      </c>
      <c r="BB11">
        <v>9.4597627530320794E-3</v>
      </c>
      <c r="BC11" s="1">
        <f>AX11*$A$8/$H11</f>
        <v>3.1950667079145532E-2</v>
      </c>
      <c r="BD11">
        <v>1.0769310966566499E-2</v>
      </c>
      <c r="BE11">
        <v>0</v>
      </c>
      <c r="BF11">
        <v>0</v>
      </c>
      <c r="BG11">
        <v>1.0769310966566499E-2</v>
      </c>
      <c r="BH11">
        <v>0</v>
      </c>
      <c r="BI11">
        <v>0</v>
      </c>
      <c r="BJ11">
        <v>0</v>
      </c>
      <c r="BK11">
        <v>1.0769310966566499E-2</v>
      </c>
      <c r="BL11">
        <v>0.10685305427336</v>
      </c>
      <c r="BM11">
        <v>0</v>
      </c>
      <c r="BN11">
        <v>0</v>
      </c>
      <c r="BO11">
        <v>0.10685305427336</v>
      </c>
      <c r="BP11">
        <v>6.7160186617377796E-4</v>
      </c>
      <c r="BQ11">
        <v>0</v>
      </c>
      <c r="BR11">
        <v>0</v>
      </c>
      <c r="BS11">
        <v>6.7160186617377796E-4</v>
      </c>
      <c r="BT11">
        <v>9.1782949200270095E-4</v>
      </c>
      <c r="BU11">
        <v>6.3314734556708903</v>
      </c>
    </row>
    <row r="12" spans="1:73" x14ac:dyDescent="0.45">
      <c r="A12" t="s">
        <v>142</v>
      </c>
      <c r="B12">
        <v>2023</v>
      </c>
      <c r="C12" t="s">
        <v>42</v>
      </c>
      <c r="D12" t="s">
        <v>143</v>
      </c>
      <c r="E12" t="s">
        <v>143</v>
      </c>
      <c r="F12" t="s">
        <v>145</v>
      </c>
      <c r="G12">
        <v>126.734308167617</v>
      </c>
      <c r="H12">
        <v>1587.79344175455</v>
      </c>
      <c r="I12">
        <v>1587.79344175455</v>
      </c>
      <c r="J12">
        <v>0</v>
      </c>
      <c r="K12">
        <v>367.18295284632802</v>
      </c>
      <c r="L12">
        <v>0</v>
      </c>
      <c r="M12">
        <v>2.8667920058554801E-3</v>
      </c>
      <c r="N12">
        <v>0</v>
      </c>
      <c r="O12">
        <v>0</v>
      </c>
      <c r="P12">
        <v>2.8667920058554801E-3</v>
      </c>
      <c r="Q12" s="1">
        <f t="shared" ref="Q12:Q28" si="0">P12*$A$8/$H12</f>
        <v>1.6379401989204312</v>
      </c>
      <c r="R12">
        <v>4.2096573929369601E-4</v>
      </c>
      <c r="S12">
        <v>0</v>
      </c>
      <c r="T12">
        <v>0</v>
      </c>
      <c r="U12">
        <v>4.2096573929369601E-4</v>
      </c>
      <c r="V12">
        <v>3.5004853405152099E-6</v>
      </c>
      <c r="W12">
        <v>6.4772179408662698E-6</v>
      </c>
      <c r="X12">
        <v>4.3094344257507699E-4</v>
      </c>
      <c r="Y12">
        <v>4.3999994201675502E-4</v>
      </c>
      <c r="Z12">
        <v>0</v>
      </c>
      <c r="AA12">
        <v>0</v>
      </c>
      <c r="AB12">
        <v>4.3999994201675502E-4</v>
      </c>
      <c r="AC12" s="1">
        <f t="shared" ref="AC12:AC27" si="1">AB12*$A$8/$H12</f>
        <v>0.25139374990577301</v>
      </c>
      <c r="AD12">
        <v>1.40019413620608E-5</v>
      </c>
      <c r="AE12">
        <v>1.85063369739036E-5</v>
      </c>
      <c r="AF12">
        <v>4.7250822035271899E-4</v>
      </c>
      <c r="AG12" s="1">
        <f>AF12*$A$8/$H12</f>
        <v>0.26996733870308104</v>
      </c>
      <c r="AH12">
        <v>0.73674980073040897</v>
      </c>
      <c r="AI12">
        <v>0</v>
      </c>
      <c r="AJ12">
        <v>0</v>
      </c>
      <c r="AK12">
        <v>0.73674980073040897</v>
      </c>
      <c r="AL12" s="1">
        <f>AK12*$A$8/$H12</f>
        <v>420.9416353534329</v>
      </c>
      <c r="AM12">
        <v>2.4868619694002401E-5</v>
      </c>
      <c r="AN12">
        <v>0</v>
      </c>
      <c r="AO12">
        <v>0</v>
      </c>
      <c r="AP12">
        <v>2.4868619694002401E-5</v>
      </c>
      <c r="AQ12">
        <v>1.16075231138436E-4</v>
      </c>
      <c r="AR12">
        <v>0</v>
      </c>
      <c r="AS12">
        <v>0</v>
      </c>
      <c r="AT12">
        <v>1.16075231138436E-4</v>
      </c>
      <c r="AU12">
        <v>5.3540674028933904E-4</v>
      </c>
      <c r="AV12">
        <v>0</v>
      </c>
      <c r="AW12">
        <v>0</v>
      </c>
      <c r="AX12">
        <v>5.3540674028933904E-4</v>
      </c>
      <c r="AY12">
        <v>0</v>
      </c>
      <c r="AZ12">
        <v>0</v>
      </c>
      <c r="BA12">
        <v>0</v>
      </c>
      <c r="BB12">
        <v>5.3540674028933904E-4</v>
      </c>
      <c r="BC12" s="1">
        <f t="shared" ref="BC12:BC29" si="2">AX12*$A$8/$H12</f>
        <v>0.30590437705339019</v>
      </c>
      <c r="BD12">
        <v>6.0952497756072298E-4</v>
      </c>
      <c r="BE12">
        <v>0</v>
      </c>
      <c r="BF12">
        <v>0</v>
      </c>
      <c r="BG12">
        <v>6.0952497756072298E-4</v>
      </c>
      <c r="BH12">
        <v>0</v>
      </c>
      <c r="BI12">
        <v>0</v>
      </c>
      <c r="BJ12">
        <v>0</v>
      </c>
      <c r="BK12">
        <v>6.0952497756072298E-4</v>
      </c>
      <c r="BL12">
        <v>2.9795323013302E-3</v>
      </c>
      <c r="BM12">
        <v>0</v>
      </c>
      <c r="BN12">
        <v>0</v>
      </c>
      <c r="BO12">
        <v>2.9795323013302E-3</v>
      </c>
      <c r="BP12">
        <v>6.9810787800367397E-6</v>
      </c>
      <c r="BQ12">
        <v>0</v>
      </c>
      <c r="BR12">
        <v>0</v>
      </c>
      <c r="BS12">
        <v>6.9810787800367397E-6</v>
      </c>
      <c r="BT12">
        <v>5.4257507227733101E-6</v>
      </c>
      <c r="BU12">
        <v>6.5813567850201496E-2</v>
      </c>
    </row>
    <row r="13" spans="1:73" x14ac:dyDescent="0.45">
      <c r="A13" t="s">
        <v>142</v>
      </c>
      <c r="B13">
        <v>2023</v>
      </c>
      <c r="C13" t="s">
        <v>43</v>
      </c>
      <c r="D13" t="s">
        <v>143</v>
      </c>
      <c r="E13" t="s">
        <v>143</v>
      </c>
      <c r="F13" t="s">
        <v>145</v>
      </c>
      <c r="G13">
        <v>4218.3983106765099</v>
      </c>
      <c r="H13">
        <v>161645.44680671001</v>
      </c>
      <c r="I13">
        <v>161645.44680671001</v>
      </c>
      <c r="J13">
        <v>0</v>
      </c>
      <c r="K13">
        <v>20072.4729626025</v>
      </c>
      <c r="L13">
        <v>0</v>
      </c>
      <c r="M13">
        <v>9.1758023634137594E-3</v>
      </c>
      <c r="N13">
        <v>0</v>
      </c>
      <c r="O13">
        <v>0</v>
      </c>
      <c r="P13">
        <v>9.1758023634137594E-3</v>
      </c>
      <c r="Q13" s="1">
        <f t="shared" si="0"/>
        <v>5.1496348530047004E-2</v>
      </c>
      <c r="R13">
        <v>9.7767483476304492E-4</v>
      </c>
      <c r="S13">
        <v>0</v>
      </c>
      <c r="T13">
        <v>0</v>
      </c>
      <c r="U13">
        <v>9.7767483476304492E-4</v>
      </c>
      <c r="V13">
        <v>3.5636720874892701E-4</v>
      </c>
      <c r="W13">
        <v>5.3792255322958804E-4</v>
      </c>
      <c r="X13">
        <v>1.8719645967415601E-3</v>
      </c>
      <c r="Y13">
        <v>1.0218809524232E-3</v>
      </c>
      <c r="Z13">
        <v>0</v>
      </c>
      <c r="AA13">
        <v>0</v>
      </c>
      <c r="AB13">
        <v>1.0218809524232E-3</v>
      </c>
      <c r="AC13" s="1">
        <f t="shared" si="1"/>
        <v>5.7349903145280474E-3</v>
      </c>
      <c r="AD13">
        <v>1.42546883499571E-3</v>
      </c>
      <c r="AE13">
        <v>1.5369215806559601E-3</v>
      </c>
      <c r="AF13">
        <v>3.9842713680748798E-3</v>
      </c>
      <c r="AG13" s="1">
        <f>AF13*$A$8/$H13</f>
        <v>2.2360488912311082E-2</v>
      </c>
      <c r="AH13">
        <v>57.150113879021703</v>
      </c>
      <c r="AI13">
        <v>0</v>
      </c>
      <c r="AJ13">
        <v>0</v>
      </c>
      <c r="AK13">
        <v>57.150113879021703</v>
      </c>
      <c r="AL13" s="1">
        <f t="shared" ref="AL13:AL28" si="3">AK13*$A$8/$H13</f>
        <v>320.73731171243952</v>
      </c>
      <c r="AM13">
        <v>1.19249309144019E-4</v>
      </c>
      <c r="AN13">
        <v>0</v>
      </c>
      <c r="AO13">
        <v>0</v>
      </c>
      <c r="AP13">
        <v>1.19249309144019E-4</v>
      </c>
      <c r="AQ13">
        <v>9.0040237154035002E-3</v>
      </c>
      <c r="AR13">
        <v>0</v>
      </c>
      <c r="AS13">
        <v>0</v>
      </c>
      <c r="AT13">
        <v>9.0040237154035002E-3</v>
      </c>
      <c r="AU13">
        <v>2.5673674162926198E-3</v>
      </c>
      <c r="AV13">
        <v>0</v>
      </c>
      <c r="AW13">
        <v>0</v>
      </c>
      <c r="AX13">
        <v>2.5673674162926198E-3</v>
      </c>
      <c r="AY13">
        <v>0</v>
      </c>
      <c r="AZ13">
        <v>0</v>
      </c>
      <c r="BA13">
        <v>0</v>
      </c>
      <c r="BB13">
        <v>2.5673674162926198E-3</v>
      </c>
      <c r="BC13" s="1">
        <f t="shared" si="2"/>
        <v>1.4408554373538586E-2</v>
      </c>
      <c r="BD13">
        <v>2.9227771132657402E-3</v>
      </c>
      <c r="BE13">
        <v>0</v>
      </c>
      <c r="BF13">
        <v>0</v>
      </c>
      <c r="BG13">
        <v>2.9227771132657402E-3</v>
      </c>
      <c r="BH13">
        <v>0</v>
      </c>
      <c r="BI13">
        <v>0</v>
      </c>
      <c r="BJ13">
        <v>0</v>
      </c>
      <c r="BK13">
        <v>2.9227771132657402E-3</v>
      </c>
      <c r="BL13">
        <v>2.4968272115954999E-2</v>
      </c>
      <c r="BM13">
        <v>0</v>
      </c>
      <c r="BN13">
        <v>0</v>
      </c>
      <c r="BO13">
        <v>2.4968272115954999E-2</v>
      </c>
      <c r="BP13">
        <v>5.4152637283645905E-4</v>
      </c>
      <c r="BQ13">
        <v>0</v>
      </c>
      <c r="BR13">
        <v>0</v>
      </c>
      <c r="BS13">
        <v>5.4152637283645905E-4</v>
      </c>
      <c r="BT13">
        <v>5.5236901525135805E-4</v>
      </c>
      <c r="BU13">
        <v>5.1051970339114501</v>
      </c>
    </row>
    <row r="14" spans="1:73" x14ac:dyDescent="0.45">
      <c r="A14" t="s">
        <v>142</v>
      </c>
      <c r="B14">
        <v>2024</v>
      </c>
      <c r="C14" t="s">
        <v>41</v>
      </c>
      <c r="D14" t="s">
        <v>143</v>
      </c>
      <c r="E14" t="s">
        <v>143</v>
      </c>
      <c r="F14" t="s">
        <v>145</v>
      </c>
      <c r="G14">
        <v>8722.6127939893595</v>
      </c>
      <c r="H14">
        <v>244715.213486586</v>
      </c>
      <c r="I14">
        <v>244715.213486586</v>
      </c>
      <c r="J14">
        <v>0</v>
      </c>
      <c r="K14">
        <v>36778.840096849097</v>
      </c>
      <c r="L14">
        <v>0</v>
      </c>
      <c r="M14">
        <v>6.1143323952963603E-2</v>
      </c>
      <c r="N14">
        <v>0</v>
      </c>
      <c r="O14">
        <v>0</v>
      </c>
      <c r="P14">
        <v>6.1143323952963603E-2</v>
      </c>
      <c r="Q14" s="1">
        <f>P14*$A$8/$H14</f>
        <v>0.22666472406837004</v>
      </c>
      <c r="R14">
        <v>4.7479085380986996E-3</v>
      </c>
      <c r="S14">
        <v>0</v>
      </c>
      <c r="T14">
        <v>0</v>
      </c>
      <c r="U14">
        <v>4.7479085380986996E-3</v>
      </c>
      <c r="V14">
        <v>5.3950469556308099E-4</v>
      </c>
      <c r="W14">
        <v>7.0889336253166901E-4</v>
      </c>
      <c r="X14">
        <v>5.9963065961934504E-3</v>
      </c>
      <c r="Y14">
        <v>4.96258789365942E-3</v>
      </c>
      <c r="Z14">
        <v>0</v>
      </c>
      <c r="AA14">
        <v>0</v>
      </c>
      <c r="AB14">
        <v>4.96258789365942E-3</v>
      </c>
      <c r="AC14" s="1">
        <f t="shared" si="1"/>
        <v>1.8396834566054454E-2</v>
      </c>
      <c r="AD14">
        <v>2.15801878225232E-3</v>
      </c>
      <c r="AE14">
        <v>2.0254096072333402E-3</v>
      </c>
      <c r="AF14">
        <v>9.1460162831450906E-3</v>
      </c>
      <c r="AG14" s="1">
        <f>AF14*$A$8/$H14</f>
        <v>3.3905243011300497E-2</v>
      </c>
      <c r="AH14">
        <v>64.071744794104305</v>
      </c>
      <c r="AI14">
        <v>0</v>
      </c>
      <c r="AJ14">
        <v>0</v>
      </c>
      <c r="AK14">
        <v>64.071744794104305</v>
      </c>
      <c r="AL14" s="1">
        <f t="shared" si="3"/>
        <v>237.52068771247693</v>
      </c>
      <c r="AM14">
        <v>3.6494964325251001E-4</v>
      </c>
      <c r="AN14">
        <v>0</v>
      </c>
      <c r="AO14">
        <v>0</v>
      </c>
      <c r="AP14">
        <v>3.6494964325251001E-4</v>
      </c>
      <c r="AQ14">
        <v>1.0094529484833799E-2</v>
      </c>
      <c r="AR14">
        <v>0</v>
      </c>
      <c r="AS14">
        <v>0</v>
      </c>
      <c r="AT14">
        <v>1.0094529484833799E-2</v>
      </c>
      <c r="AU14">
        <v>7.8571509503885806E-3</v>
      </c>
      <c r="AV14">
        <v>0</v>
      </c>
      <c r="AW14">
        <v>0</v>
      </c>
      <c r="AX14">
        <v>7.8571509503885806E-3</v>
      </c>
      <c r="AY14">
        <v>0</v>
      </c>
      <c r="AZ14">
        <v>0</v>
      </c>
      <c r="BA14">
        <v>0</v>
      </c>
      <c r="BB14">
        <v>7.8571509503885806E-3</v>
      </c>
      <c r="BC14" s="1">
        <f t="shared" si="2"/>
        <v>2.912728384710327E-2</v>
      </c>
      <c r="BD14">
        <v>8.9448439781290596E-3</v>
      </c>
      <c r="BE14">
        <v>0</v>
      </c>
      <c r="BF14">
        <v>0</v>
      </c>
      <c r="BG14">
        <v>8.9448439781290596E-3</v>
      </c>
      <c r="BH14">
        <v>0</v>
      </c>
      <c r="BI14">
        <v>0</v>
      </c>
      <c r="BJ14">
        <v>0</v>
      </c>
      <c r="BK14">
        <v>8.9448439781290596E-3</v>
      </c>
      <c r="BL14">
        <v>9.43025491342845E-2</v>
      </c>
      <c r="BM14">
        <v>0</v>
      </c>
      <c r="BN14">
        <v>0</v>
      </c>
      <c r="BO14">
        <v>9.43025491342845E-2</v>
      </c>
      <c r="BP14">
        <v>6.0711234334724E-4</v>
      </c>
      <c r="BQ14">
        <v>0</v>
      </c>
      <c r="BR14">
        <v>0</v>
      </c>
      <c r="BS14">
        <v>6.0711234334724E-4</v>
      </c>
      <c r="BT14">
        <v>8.3623203845788598E-4</v>
      </c>
      <c r="BU14">
        <v>5.7235035816868596</v>
      </c>
    </row>
    <row r="15" spans="1:73" x14ac:dyDescent="0.45">
      <c r="A15" t="s">
        <v>142</v>
      </c>
      <c r="B15">
        <v>2024</v>
      </c>
      <c r="C15" t="s">
        <v>42</v>
      </c>
      <c r="D15" t="s">
        <v>143</v>
      </c>
      <c r="E15" t="s">
        <v>143</v>
      </c>
      <c r="F15" t="s">
        <v>145</v>
      </c>
      <c r="G15">
        <v>114.16749598331501</v>
      </c>
      <c r="H15">
        <v>1390.2744446551901</v>
      </c>
      <c r="I15">
        <v>1390.2744446551901</v>
      </c>
      <c r="J15">
        <v>0</v>
      </c>
      <c r="K15">
        <v>324.50127016013897</v>
      </c>
      <c r="L15">
        <v>0</v>
      </c>
      <c r="M15">
        <v>2.4991814596333401E-3</v>
      </c>
      <c r="N15">
        <v>0</v>
      </c>
      <c r="O15">
        <v>0</v>
      </c>
      <c r="P15">
        <v>2.4991814596333401E-3</v>
      </c>
      <c r="Q15" s="1">
        <f t="shared" si="0"/>
        <v>1.6307714934800357</v>
      </c>
      <c r="R15">
        <v>3.67059047361494E-4</v>
      </c>
      <c r="S15">
        <v>0</v>
      </c>
      <c r="T15">
        <v>0</v>
      </c>
      <c r="U15">
        <v>3.67059047361494E-4</v>
      </c>
      <c r="V15">
        <v>3.06503049126509E-6</v>
      </c>
      <c r="W15">
        <v>5.6659838850417099E-6</v>
      </c>
      <c r="X15">
        <v>3.7579006173780002E-4</v>
      </c>
      <c r="Y15">
        <v>3.8365582868278098E-4</v>
      </c>
      <c r="Z15">
        <v>0</v>
      </c>
      <c r="AA15">
        <v>0</v>
      </c>
      <c r="AB15">
        <v>3.8365582868278098E-4</v>
      </c>
      <c r="AC15" s="1">
        <f t="shared" si="1"/>
        <v>0.25034396214476179</v>
      </c>
      <c r="AD15">
        <v>1.2260121965060301E-5</v>
      </c>
      <c r="AE15">
        <v>1.6188525385833398E-5</v>
      </c>
      <c r="AF15">
        <v>4.1210447603367499E-4</v>
      </c>
      <c r="AG15" s="1">
        <f t="shared" ref="AG15:AG28" si="4">AF15*$A$8/$H15</f>
        <v>0.26890733734470057</v>
      </c>
      <c r="AH15">
        <v>0.64466254354777097</v>
      </c>
      <c r="AI15">
        <v>0</v>
      </c>
      <c r="AJ15">
        <v>0</v>
      </c>
      <c r="AK15">
        <v>0.64466254354777097</v>
      </c>
      <c r="AL15" s="1">
        <f t="shared" si="3"/>
        <v>420.65664935201426</v>
      </c>
      <c r="AM15">
        <v>2.1677195152895999E-5</v>
      </c>
      <c r="AN15">
        <v>0</v>
      </c>
      <c r="AO15">
        <v>0</v>
      </c>
      <c r="AP15">
        <v>2.1677195152895999E-5</v>
      </c>
      <c r="AQ15">
        <v>1.01566846267775E-4</v>
      </c>
      <c r="AR15">
        <v>0</v>
      </c>
      <c r="AS15">
        <v>0</v>
      </c>
      <c r="AT15">
        <v>1.01566846267775E-4</v>
      </c>
      <c r="AU15">
        <v>4.6669724891192598E-4</v>
      </c>
      <c r="AV15">
        <v>0</v>
      </c>
      <c r="AW15">
        <v>0</v>
      </c>
      <c r="AX15">
        <v>4.6669724891192598E-4</v>
      </c>
      <c r="AY15">
        <v>0</v>
      </c>
      <c r="AZ15">
        <v>0</v>
      </c>
      <c r="BA15">
        <v>0</v>
      </c>
      <c r="BB15">
        <v>4.6669724891192598E-4</v>
      </c>
      <c r="BC15" s="1">
        <f t="shared" si="2"/>
        <v>0.30453033599360352</v>
      </c>
      <c r="BD15">
        <v>5.3130378974490598E-4</v>
      </c>
      <c r="BE15">
        <v>0</v>
      </c>
      <c r="BF15">
        <v>0</v>
      </c>
      <c r="BG15">
        <v>5.3130378974490598E-4</v>
      </c>
      <c r="BH15">
        <v>0</v>
      </c>
      <c r="BI15">
        <v>0</v>
      </c>
      <c r="BJ15">
        <v>0</v>
      </c>
      <c r="BK15">
        <v>5.3130378974490598E-4</v>
      </c>
      <c r="BL15">
        <v>2.5970035717096502E-3</v>
      </c>
      <c r="BM15">
        <v>0</v>
      </c>
      <c r="BN15">
        <v>0</v>
      </c>
      <c r="BO15">
        <v>2.5970035717096502E-3</v>
      </c>
      <c r="BP15">
        <v>6.1085052192537402E-6</v>
      </c>
      <c r="BQ15">
        <v>0</v>
      </c>
      <c r="BR15">
        <v>0</v>
      </c>
      <c r="BS15">
        <v>6.1085052192537402E-6</v>
      </c>
      <c r="BT15">
        <v>4.7507958998783096E-6</v>
      </c>
      <c r="BU15">
        <v>5.7587449644645003E-2</v>
      </c>
    </row>
    <row r="16" spans="1:73" x14ac:dyDescent="0.45">
      <c r="A16" t="s">
        <v>142</v>
      </c>
      <c r="B16">
        <v>2024</v>
      </c>
      <c r="C16" t="s">
        <v>43</v>
      </c>
      <c r="D16" t="s">
        <v>143</v>
      </c>
      <c r="E16" t="s">
        <v>143</v>
      </c>
      <c r="F16" t="s">
        <v>145</v>
      </c>
      <c r="G16">
        <v>4342.8276591031699</v>
      </c>
      <c r="H16">
        <v>164521.82769336799</v>
      </c>
      <c r="I16">
        <v>164521.82769336799</v>
      </c>
      <c r="J16">
        <v>0</v>
      </c>
      <c r="K16">
        <v>20593.166346665301</v>
      </c>
      <c r="L16">
        <v>0</v>
      </c>
      <c r="M16">
        <v>8.4502152539620602E-3</v>
      </c>
      <c r="N16">
        <v>0</v>
      </c>
      <c r="O16">
        <v>0</v>
      </c>
      <c r="P16">
        <v>8.4502152539620602E-3</v>
      </c>
      <c r="Q16" s="1">
        <f t="shared" si="0"/>
        <v>4.6595084875018018E-2</v>
      </c>
      <c r="R16">
        <v>9.0963174313784102E-4</v>
      </c>
      <c r="S16">
        <v>0</v>
      </c>
      <c r="T16">
        <v>0</v>
      </c>
      <c r="U16">
        <v>9.0963174313784102E-4</v>
      </c>
      <c r="V16">
        <v>3.6270854312070601E-4</v>
      </c>
      <c r="W16">
        <v>5.4940435150288905E-4</v>
      </c>
      <c r="X16">
        <v>1.82174463776143E-3</v>
      </c>
      <c r="Y16">
        <v>9.5076125413145595E-4</v>
      </c>
      <c r="Z16">
        <v>0</v>
      </c>
      <c r="AA16">
        <v>0</v>
      </c>
      <c r="AB16">
        <v>9.5076125413145595E-4</v>
      </c>
      <c r="AC16" s="1">
        <f t="shared" si="1"/>
        <v>5.2425648342345381E-3</v>
      </c>
      <c r="AD16">
        <v>1.4508341724828199E-3</v>
      </c>
      <c r="AE16">
        <v>1.5697267185796799E-3</v>
      </c>
      <c r="AF16">
        <v>3.9713221451939604E-3</v>
      </c>
      <c r="AG16" s="1">
        <f>AF16*$A$8/$H16</f>
        <v>2.1898151332250315E-2</v>
      </c>
      <c r="AH16">
        <v>57.124159062755098</v>
      </c>
      <c r="AI16">
        <v>0</v>
      </c>
      <c r="AJ16">
        <v>0</v>
      </c>
      <c r="AK16">
        <v>57.124159062755098</v>
      </c>
      <c r="AL16" s="1">
        <f t="shared" si="3"/>
        <v>314.98665536302258</v>
      </c>
      <c r="AM16">
        <v>1.15543370709535E-4</v>
      </c>
      <c r="AN16">
        <v>0</v>
      </c>
      <c r="AO16">
        <v>0</v>
      </c>
      <c r="AP16">
        <v>1.15543370709535E-4</v>
      </c>
      <c r="AQ16">
        <v>8.9999345235308899E-3</v>
      </c>
      <c r="AR16">
        <v>0</v>
      </c>
      <c r="AS16">
        <v>0</v>
      </c>
      <c r="AT16">
        <v>8.9999345235308899E-3</v>
      </c>
      <c r="AU16">
        <v>2.4875807437175399E-3</v>
      </c>
      <c r="AV16">
        <v>0</v>
      </c>
      <c r="AW16">
        <v>0</v>
      </c>
      <c r="AX16">
        <v>2.4875807437175399E-3</v>
      </c>
      <c r="AY16">
        <v>0</v>
      </c>
      <c r="AZ16">
        <v>0</v>
      </c>
      <c r="BA16">
        <v>0</v>
      </c>
      <c r="BB16">
        <v>2.4875807437175399E-3</v>
      </c>
      <c r="BC16" s="1">
        <f t="shared" si="2"/>
        <v>1.3716696250149705E-2</v>
      </c>
      <c r="BD16">
        <v>2.8319452911174199E-3</v>
      </c>
      <c r="BE16">
        <v>0</v>
      </c>
      <c r="BF16">
        <v>0</v>
      </c>
      <c r="BG16">
        <v>2.8319452911174199E-3</v>
      </c>
      <c r="BH16">
        <v>0</v>
      </c>
      <c r="BI16">
        <v>0</v>
      </c>
      <c r="BJ16">
        <v>0</v>
      </c>
      <c r="BK16">
        <v>2.8319452911174199E-3</v>
      </c>
      <c r="BL16">
        <v>2.5045249915050902E-2</v>
      </c>
      <c r="BM16">
        <v>0</v>
      </c>
      <c r="BN16">
        <v>0</v>
      </c>
      <c r="BO16">
        <v>2.5045249915050902E-2</v>
      </c>
      <c r="BP16">
        <v>5.4128043776202801E-4</v>
      </c>
      <c r="BQ16">
        <v>0</v>
      </c>
      <c r="BR16">
        <v>0</v>
      </c>
      <c r="BS16">
        <v>5.4128043776202801E-4</v>
      </c>
      <c r="BT16">
        <v>5.6219808071059497E-4</v>
      </c>
      <c r="BU16">
        <v>5.1028785004558497</v>
      </c>
    </row>
    <row r="17" spans="1:73" x14ac:dyDescent="0.45">
      <c r="A17" t="s">
        <v>142</v>
      </c>
      <c r="B17">
        <v>2025</v>
      </c>
      <c r="C17" t="s">
        <v>41</v>
      </c>
      <c r="D17" t="s">
        <v>143</v>
      </c>
      <c r="E17" t="s">
        <v>143</v>
      </c>
      <c r="F17" t="s">
        <v>145</v>
      </c>
      <c r="G17">
        <v>8048.6277874811603</v>
      </c>
      <c r="H17">
        <v>220923.507708577</v>
      </c>
      <c r="I17">
        <v>220923.507708577</v>
      </c>
      <c r="J17">
        <v>0</v>
      </c>
      <c r="K17">
        <v>33785.092208761504</v>
      </c>
      <c r="L17">
        <v>0</v>
      </c>
      <c r="M17">
        <v>4.95344798724505E-2</v>
      </c>
      <c r="N17">
        <v>0</v>
      </c>
      <c r="O17">
        <v>0</v>
      </c>
      <c r="P17">
        <v>4.95344798724505E-2</v>
      </c>
      <c r="Q17" s="1">
        <f t="shared" si="0"/>
        <v>0.20340495943222978</v>
      </c>
      <c r="R17">
        <v>3.95681170565275E-3</v>
      </c>
      <c r="S17">
        <v>0</v>
      </c>
      <c r="T17">
        <v>0</v>
      </c>
      <c r="U17">
        <v>3.95681170565275E-3</v>
      </c>
      <c r="V17">
        <v>4.87052962792511E-4</v>
      </c>
      <c r="W17">
        <v>6.4150494678846999E-4</v>
      </c>
      <c r="X17">
        <v>5.0853696152337296E-3</v>
      </c>
      <c r="Y17">
        <v>4.1357211728904704E-3</v>
      </c>
      <c r="Z17">
        <v>0</v>
      </c>
      <c r="AA17">
        <v>0</v>
      </c>
      <c r="AB17">
        <v>4.1357211728904704E-3</v>
      </c>
      <c r="AC17" s="1">
        <f t="shared" si="1"/>
        <v>1.698263915480544E-2</v>
      </c>
      <c r="AD17">
        <v>1.9482118511700401E-3</v>
      </c>
      <c r="AE17">
        <v>1.8328712765384801E-3</v>
      </c>
      <c r="AF17">
        <v>7.9168043005990001E-3</v>
      </c>
      <c r="AG17" s="1">
        <f t="shared" si="4"/>
        <v>3.25090171884867E-2</v>
      </c>
      <c r="AH17">
        <v>57.320347188729599</v>
      </c>
      <c r="AI17">
        <v>0</v>
      </c>
      <c r="AJ17">
        <v>0</v>
      </c>
      <c r="AK17">
        <v>57.320347188729599</v>
      </c>
      <c r="AL17" s="1">
        <f t="shared" si="3"/>
        <v>235.37630605160285</v>
      </c>
      <c r="AM17">
        <v>3.0860274398313898E-4</v>
      </c>
      <c r="AN17">
        <v>0</v>
      </c>
      <c r="AO17">
        <v>0</v>
      </c>
      <c r="AP17">
        <v>3.0860274398313898E-4</v>
      </c>
      <c r="AQ17">
        <v>9.0308440426736299E-3</v>
      </c>
      <c r="AR17">
        <v>0</v>
      </c>
      <c r="AS17">
        <v>0</v>
      </c>
      <c r="AT17">
        <v>9.0308440426736299E-3</v>
      </c>
      <c r="AU17">
        <v>6.6440353840870898E-3</v>
      </c>
      <c r="AV17">
        <v>0</v>
      </c>
      <c r="AW17">
        <v>0</v>
      </c>
      <c r="AX17">
        <v>6.6440353840870898E-3</v>
      </c>
      <c r="AY17">
        <v>0</v>
      </c>
      <c r="AZ17">
        <v>0</v>
      </c>
      <c r="BA17">
        <v>0</v>
      </c>
      <c r="BB17">
        <v>6.6440353840870898E-3</v>
      </c>
      <c r="BC17" s="1">
        <f t="shared" si="2"/>
        <v>2.728260700922704E-2</v>
      </c>
      <c r="BD17">
        <v>7.5637925592976999E-3</v>
      </c>
      <c r="BE17">
        <v>0</v>
      </c>
      <c r="BF17">
        <v>0</v>
      </c>
      <c r="BG17">
        <v>7.5637925592976999E-3</v>
      </c>
      <c r="BH17">
        <v>0</v>
      </c>
      <c r="BI17">
        <v>0</v>
      </c>
      <c r="BJ17">
        <v>0</v>
      </c>
      <c r="BK17">
        <v>7.5637925592976999E-3</v>
      </c>
      <c r="BL17">
        <v>8.2705821470096405E-2</v>
      </c>
      <c r="BM17">
        <v>0</v>
      </c>
      <c r="BN17">
        <v>0</v>
      </c>
      <c r="BO17">
        <v>8.2705821470096405E-2</v>
      </c>
      <c r="BP17">
        <v>5.4313941995893903E-4</v>
      </c>
      <c r="BQ17">
        <v>0</v>
      </c>
      <c r="BR17">
        <v>0</v>
      </c>
      <c r="BS17">
        <v>5.4313941995893903E-4</v>
      </c>
      <c r="BT17">
        <v>7.5493187596420701E-4</v>
      </c>
      <c r="BU17">
        <v>5.1204039080330501</v>
      </c>
    </row>
    <row r="18" spans="1:73" x14ac:dyDescent="0.45">
      <c r="A18" t="s">
        <v>142</v>
      </c>
      <c r="B18">
        <v>2025</v>
      </c>
      <c r="C18" t="s">
        <v>42</v>
      </c>
      <c r="D18" t="s">
        <v>143</v>
      </c>
      <c r="E18" t="s">
        <v>143</v>
      </c>
      <c r="F18" t="s">
        <v>145</v>
      </c>
      <c r="G18">
        <v>103.494857729643</v>
      </c>
      <c r="H18">
        <v>1220.1144278464401</v>
      </c>
      <c r="I18">
        <v>1220.1144278464401</v>
      </c>
      <c r="J18">
        <v>0</v>
      </c>
      <c r="K18">
        <v>288.52348910913997</v>
      </c>
      <c r="L18">
        <v>0</v>
      </c>
      <c r="M18">
        <v>2.1825771716212799E-3</v>
      </c>
      <c r="N18">
        <v>0</v>
      </c>
      <c r="O18">
        <v>0</v>
      </c>
      <c r="P18">
        <v>2.1825771716212799E-3</v>
      </c>
      <c r="Q18" s="1">
        <f t="shared" si="0"/>
        <v>1.6227996540718292</v>
      </c>
      <c r="R18">
        <v>3.2059936492984602E-4</v>
      </c>
      <c r="S18">
        <v>0</v>
      </c>
      <c r="T18">
        <v>0</v>
      </c>
      <c r="U18">
        <v>3.2059936492984602E-4</v>
      </c>
      <c r="V18">
        <v>2.68989186887434E-6</v>
      </c>
      <c r="W18">
        <v>4.9665755950975703E-6</v>
      </c>
      <c r="X18">
        <v>3.2825583239381702E-4</v>
      </c>
      <c r="Y18">
        <v>3.3509544557336102E-4</v>
      </c>
      <c r="Z18">
        <v>0</v>
      </c>
      <c r="AA18">
        <v>0</v>
      </c>
      <c r="AB18">
        <v>3.3509544557336102E-4</v>
      </c>
      <c r="AC18" s="1">
        <f t="shared" si="1"/>
        <v>0.24915168188694611</v>
      </c>
      <c r="AD18">
        <v>1.0759567475497301E-5</v>
      </c>
      <c r="AE18">
        <v>1.4190215985993E-5</v>
      </c>
      <c r="AF18">
        <v>3.6004522903485198E-4</v>
      </c>
      <c r="AG18" s="1">
        <f>AF18*$A$8/$H18</f>
        <v>0.26770245777561658</v>
      </c>
      <c r="AH18">
        <v>0.56523886452835403</v>
      </c>
      <c r="AI18">
        <v>0</v>
      </c>
      <c r="AJ18">
        <v>0</v>
      </c>
      <c r="AK18">
        <v>0.56523886452835403</v>
      </c>
      <c r="AL18" s="1">
        <f t="shared" si="3"/>
        <v>420.26895806996498</v>
      </c>
      <c r="AM18">
        <v>1.89361984763653E-5</v>
      </c>
      <c r="AN18">
        <v>0</v>
      </c>
      <c r="AO18">
        <v>0</v>
      </c>
      <c r="AP18">
        <v>1.89361984763653E-5</v>
      </c>
      <c r="AQ18">
        <v>8.9053613293835194E-5</v>
      </c>
      <c r="AR18">
        <v>0</v>
      </c>
      <c r="AS18">
        <v>0</v>
      </c>
      <c r="AT18">
        <v>8.9053613293835194E-5</v>
      </c>
      <c r="AU18">
        <v>4.0768520426358101E-4</v>
      </c>
      <c r="AV18">
        <v>0</v>
      </c>
      <c r="AW18">
        <v>0</v>
      </c>
      <c r="AX18">
        <v>4.0768520426358101E-4</v>
      </c>
      <c r="AY18">
        <v>0</v>
      </c>
      <c r="AZ18">
        <v>0</v>
      </c>
      <c r="BA18">
        <v>0</v>
      </c>
      <c r="BB18">
        <v>4.0768520426358101E-4</v>
      </c>
      <c r="BC18" s="1">
        <f t="shared" si="2"/>
        <v>0.30312394771255374</v>
      </c>
      <c r="BD18">
        <v>4.6412250030006898E-4</v>
      </c>
      <c r="BE18">
        <v>0</v>
      </c>
      <c r="BF18">
        <v>0</v>
      </c>
      <c r="BG18">
        <v>4.6412250030006898E-4</v>
      </c>
      <c r="BH18">
        <v>0</v>
      </c>
      <c r="BI18">
        <v>0</v>
      </c>
      <c r="BJ18">
        <v>0</v>
      </c>
      <c r="BK18">
        <v>4.6412250030006898E-4</v>
      </c>
      <c r="BL18">
        <v>2.26690606936714E-3</v>
      </c>
      <c r="BM18">
        <v>0</v>
      </c>
      <c r="BN18">
        <v>0</v>
      </c>
      <c r="BO18">
        <v>2.26690606936714E-3</v>
      </c>
      <c r="BP18">
        <v>5.3559254972297699E-6</v>
      </c>
      <c r="BQ18">
        <v>0</v>
      </c>
      <c r="BR18">
        <v>0</v>
      </c>
      <c r="BS18">
        <v>5.3559254972297699E-6</v>
      </c>
      <c r="BT18">
        <v>4.1693312018209799E-6</v>
      </c>
      <c r="BU18">
        <v>5.0492563859980001E-2</v>
      </c>
    </row>
    <row r="19" spans="1:73" x14ac:dyDescent="0.45">
      <c r="A19" t="s">
        <v>142</v>
      </c>
      <c r="B19">
        <v>2025</v>
      </c>
      <c r="C19" t="s">
        <v>43</v>
      </c>
      <c r="D19" t="s">
        <v>143</v>
      </c>
      <c r="E19" t="s">
        <v>143</v>
      </c>
      <c r="F19" t="s">
        <v>145</v>
      </c>
      <c r="G19">
        <v>4448.5852668506204</v>
      </c>
      <c r="H19">
        <v>166000.83466061301</v>
      </c>
      <c r="I19">
        <v>166000.83466061301</v>
      </c>
      <c r="J19">
        <v>0</v>
      </c>
      <c r="K19">
        <v>21023.151956371199</v>
      </c>
      <c r="L19">
        <v>0</v>
      </c>
      <c r="M19">
        <v>7.8245394783944492E-3</v>
      </c>
      <c r="N19">
        <v>0</v>
      </c>
      <c r="O19">
        <v>0</v>
      </c>
      <c r="P19">
        <v>7.8245394783944492E-3</v>
      </c>
      <c r="Q19" s="1">
        <f t="shared" si="0"/>
        <v>4.2760657566690431E-2</v>
      </c>
      <c r="R19">
        <v>8.7663744117319399E-4</v>
      </c>
      <c r="S19">
        <v>0</v>
      </c>
      <c r="T19">
        <v>0</v>
      </c>
      <c r="U19">
        <v>8.7663744117319399E-4</v>
      </c>
      <c r="V19">
        <v>3.65969195338567E-4</v>
      </c>
      <c r="W19">
        <v>5.5581757904508403E-4</v>
      </c>
      <c r="X19">
        <v>1.79842421555684E-3</v>
      </c>
      <c r="Y19">
        <v>9.1627509624201396E-4</v>
      </c>
      <c r="Z19">
        <v>0</v>
      </c>
      <c r="AA19">
        <v>0</v>
      </c>
      <c r="AB19">
        <v>9.1627509624201396E-4</v>
      </c>
      <c r="AC19" s="1">
        <f t="shared" si="1"/>
        <v>5.0073906247745962E-3</v>
      </c>
      <c r="AD19">
        <v>1.46387678135426E-3</v>
      </c>
      <c r="AE19">
        <v>1.58805022584309E-3</v>
      </c>
      <c r="AF19">
        <v>3.9682021034393696E-3</v>
      </c>
      <c r="AG19" s="1">
        <f t="shared" si="4"/>
        <v>2.1685995932301121E-2</v>
      </c>
      <c r="AH19">
        <v>56.5045714081852</v>
      </c>
      <c r="AI19">
        <v>0</v>
      </c>
      <c r="AJ19">
        <v>0</v>
      </c>
      <c r="AK19">
        <v>56.5045714081852</v>
      </c>
      <c r="AL19" s="1">
        <f t="shared" si="3"/>
        <v>308.79422815996821</v>
      </c>
      <c r="AM19">
        <v>1.13888314404881E-4</v>
      </c>
      <c r="AN19">
        <v>0</v>
      </c>
      <c r="AO19">
        <v>0</v>
      </c>
      <c r="AP19">
        <v>1.13888314404881E-4</v>
      </c>
      <c r="AQ19">
        <v>8.9023182362330498E-3</v>
      </c>
      <c r="AR19">
        <v>0</v>
      </c>
      <c r="AS19">
        <v>0</v>
      </c>
      <c r="AT19">
        <v>8.9023182362330498E-3</v>
      </c>
      <c r="AU19">
        <v>2.4519483559142098E-3</v>
      </c>
      <c r="AV19">
        <v>0</v>
      </c>
      <c r="AW19">
        <v>0</v>
      </c>
      <c r="AX19">
        <v>2.4519483559142098E-3</v>
      </c>
      <c r="AY19">
        <v>0</v>
      </c>
      <c r="AZ19">
        <v>0</v>
      </c>
      <c r="BA19">
        <v>0</v>
      </c>
      <c r="BB19">
        <v>2.4519483559142098E-3</v>
      </c>
      <c r="BC19" s="1">
        <f t="shared" si="2"/>
        <v>1.339975653621101E-2</v>
      </c>
      <c r="BD19">
        <v>2.7913801866054299E-3</v>
      </c>
      <c r="BE19">
        <v>0</v>
      </c>
      <c r="BF19">
        <v>0</v>
      </c>
      <c r="BG19">
        <v>2.7913801866054299E-3</v>
      </c>
      <c r="BH19">
        <v>0</v>
      </c>
      <c r="BI19">
        <v>0</v>
      </c>
      <c r="BJ19">
        <v>0</v>
      </c>
      <c r="BK19">
        <v>2.7913801866054299E-3</v>
      </c>
      <c r="BL19">
        <v>2.5033227169031301E-2</v>
      </c>
      <c r="BM19">
        <v>0</v>
      </c>
      <c r="BN19">
        <v>0</v>
      </c>
      <c r="BO19">
        <v>2.5033227169031301E-2</v>
      </c>
      <c r="BP19">
        <v>5.3540952985896295E-4</v>
      </c>
      <c r="BQ19">
        <v>0</v>
      </c>
      <c r="BR19">
        <v>0</v>
      </c>
      <c r="BS19">
        <v>5.3540952985896295E-4</v>
      </c>
      <c r="BT19">
        <v>5.6725209019979595E-4</v>
      </c>
      <c r="BU19">
        <v>5.0475309807106701</v>
      </c>
    </row>
    <row r="20" spans="1:73" x14ac:dyDescent="0.45">
      <c r="A20" t="s">
        <v>142</v>
      </c>
      <c r="B20">
        <v>2023</v>
      </c>
      <c r="C20" t="s">
        <v>41</v>
      </c>
      <c r="D20" t="s">
        <v>143</v>
      </c>
      <c r="E20" t="s">
        <v>143</v>
      </c>
      <c r="F20" t="s">
        <v>144</v>
      </c>
      <c r="G20">
        <v>2233448.1162036201</v>
      </c>
      <c r="H20">
        <v>81554797.976900905</v>
      </c>
      <c r="I20">
        <v>81554797.976900905</v>
      </c>
      <c r="J20">
        <v>0</v>
      </c>
      <c r="K20">
        <v>10348332.006814901</v>
      </c>
      <c r="L20">
        <v>0</v>
      </c>
      <c r="M20">
        <v>4.3474889813438002</v>
      </c>
      <c r="N20">
        <v>0</v>
      </c>
      <c r="O20">
        <v>3.1838209914468298</v>
      </c>
      <c r="P20">
        <v>7.5313099727906296</v>
      </c>
      <c r="Q20" s="1">
        <f t="shared" si="0"/>
        <v>8.3775468852258145E-2</v>
      </c>
      <c r="R20">
        <v>0.11145285290620301</v>
      </c>
      <c r="S20">
        <v>0</v>
      </c>
      <c r="T20">
        <v>2.3006806104399199E-2</v>
      </c>
      <c r="U20">
        <v>0.134459659010603</v>
      </c>
      <c r="V20">
        <v>0.17979755254018201</v>
      </c>
      <c r="W20">
        <v>0.23036176234469599</v>
      </c>
      <c r="X20">
        <v>0.54461897389548197</v>
      </c>
      <c r="Y20">
        <v>0.121214155870813</v>
      </c>
      <c r="Z20">
        <v>0</v>
      </c>
      <c r="AA20">
        <v>2.5021312894291201E-2</v>
      </c>
      <c r="AB20">
        <v>0.14623546876510399</v>
      </c>
      <c r="AC20" s="1">
        <f t="shared" si="1"/>
        <v>1.6266685348082825E-3</v>
      </c>
      <c r="AD20">
        <v>0.71919021016072904</v>
      </c>
      <c r="AE20">
        <v>0.65817646384198902</v>
      </c>
      <c r="AF20">
        <v>1.5236021427678199</v>
      </c>
      <c r="AG20" s="1">
        <f t="shared" si="4"/>
        <v>1.6947979078782191E-2</v>
      </c>
      <c r="AH20">
        <v>25420.9948957587</v>
      </c>
      <c r="AI20">
        <v>0</v>
      </c>
      <c r="AJ20">
        <v>821.89382718628701</v>
      </c>
      <c r="AK20">
        <v>26242.888722945001</v>
      </c>
      <c r="AL20" s="1">
        <f t="shared" si="3"/>
        <v>291.9160564025658</v>
      </c>
      <c r="AM20">
        <v>0.23747891925539999</v>
      </c>
      <c r="AN20">
        <v>0</v>
      </c>
      <c r="AO20">
        <v>0.89240480776013198</v>
      </c>
      <c r="AP20">
        <v>1.12988372701553</v>
      </c>
      <c r="AQ20">
        <v>0.45334992985294098</v>
      </c>
      <c r="AR20">
        <v>0</v>
      </c>
      <c r="AS20">
        <v>0.39273034760527598</v>
      </c>
      <c r="AT20">
        <v>0.84608027745821701</v>
      </c>
      <c r="AU20">
        <v>0.93301603044033399</v>
      </c>
      <c r="AV20">
        <v>0</v>
      </c>
      <c r="AW20">
        <v>4.1803406417257403</v>
      </c>
      <c r="AX20">
        <v>5.1133566721660699</v>
      </c>
      <c r="AY20">
        <v>3.7300274692763198</v>
      </c>
      <c r="AZ20">
        <v>1.1223504861245901</v>
      </c>
      <c r="BA20">
        <v>2.87965702438132</v>
      </c>
      <c r="BB20">
        <v>12.845391651948299</v>
      </c>
      <c r="BC20" s="1">
        <f t="shared" si="2"/>
        <v>5.6879062761614967E-2</v>
      </c>
      <c r="BD20">
        <v>1.36114421023113</v>
      </c>
      <c r="BE20">
        <v>0</v>
      </c>
      <c r="BF20">
        <v>4.57693446849769</v>
      </c>
      <c r="BG20">
        <v>5.9380786787288198</v>
      </c>
      <c r="BH20">
        <v>3.7300274692763198</v>
      </c>
      <c r="BI20">
        <v>1.12235048612413</v>
      </c>
      <c r="BJ20">
        <v>2.8796570243801298</v>
      </c>
      <c r="BK20">
        <v>13.670113658509401</v>
      </c>
      <c r="BL20">
        <v>69.457045536124397</v>
      </c>
      <c r="BM20">
        <v>0</v>
      </c>
      <c r="BN20">
        <v>40.667156780680301</v>
      </c>
      <c r="BO20">
        <v>110.124202316804</v>
      </c>
      <c r="BP20">
        <v>0.25131241511304903</v>
      </c>
      <c r="BQ20">
        <v>0</v>
      </c>
      <c r="BR20">
        <v>8.1252572341751397E-3</v>
      </c>
      <c r="BS20">
        <v>0.25943767234722398</v>
      </c>
      <c r="BT20">
        <v>3.0418293063955302</v>
      </c>
      <c r="BU20">
        <v>2767.2798261071998</v>
      </c>
    </row>
    <row r="21" spans="1:73" x14ac:dyDescent="0.45">
      <c r="A21" t="s">
        <v>142</v>
      </c>
      <c r="B21">
        <v>2023</v>
      </c>
      <c r="C21" t="s">
        <v>42</v>
      </c>
      <c r="D21" t="s">
        <v>143</v>
      </c>
      <c r="E21" t="s">
        <v>143</v>
      </c>
      <c r="F21" t="s">
        <v>144</v>
      </c>
      <c r="G21">
        <v>221180.50864380499</v>
      </c>
      <c r="H21">
        <v>7204146.8911572397</v>
      </c>
      <c r="I21">
        <v>7204146.8911572397</v>
      </c>
      <c r="J21">
        <v>0</v>
      </c>
      <c r="K21">
        <v>981615.98539202497</v>
      </c>
      <c r="L21">
        <v>0</v>
      </c>
      <c r="M21">
        <v>1.11334484334687</v>
      </c>
      <c r="N21">
        <v>0</v>
      </c>
      <c r="O21">
        <v>0.45687798032347599</v>
      </c>
      <c r="P21">
        <v>1.5702228236703499</v>
      </c>
      <c r="Q21" s="1">
        <f t="shared" si="0"/>
        <v>0.19773091995665351</v>
      </c>
      <c r="R21">
        <v>1.4510961938784501E-2</v>
      </c>
      <c r="S21">
        <v>0</v>
      </c>
      <c r="T21">
        <v>3.1317661346518602E-3</v>
      </c>
      <c r="U21">
        <v>1.7642728073436299E-2</v>
      </c>
      <c r="V21">
        <v>1.5882425207366699E-2</v>
      </c>
      <c r="W21">
        <v>2.4891807021429499E-2</v>
      </c>
      <c r="X21">
        <v>5.8416960302232701E-2</v>
      </c>
      <c r="Y21">
        <v>1.5781402186483402E-2</v>
      </c>
      <c r="Z21">
        <v>0</v>
      </c>
      <c r="AA21">
        <v>3.40589563663084E-3</v>
      </c>
      <c r="AB21">
        <v>1.9187297823114201E-2</v>
      </c>
      <c r="AC21" s="1">
        <f t="shared" si="1"/>
        <v>2.4161679430811512E-3</v>
      </c>
      <c r="AD21">
        <v>6.3529700829467101E-2</v>
      </c>
      <c r="AE21">
        <v>7.1119448632655805E-2</v>
      </c>
      <c r="AF21">
        <v>0.15383644728523699</v>
      </c>
      <c r="AG21" s="1">
        <f>AF21*$A$8/$H21</f>
        <v>1.9371914473559518E-2</v>
      </c>
      <c r="AH21">
        <v>2658.6438871629698</v>
      </c>
      <c r="AI21">
        <v>0</v>
      </c>
      <c r="AJ21">
        <v>96.458038262280596</v>
      </c>
      <c r="AK21">
        <v>2755.1019254252501</v>
      </c>
      <c r="AL21" s="1">
        <f t="shared" si="3"/>
        <v>346.93728181539285</v>
      </c>
      <c r="AM21">
        <v>5.3475080056074001E-2</v>
      </c>
      <c r="AN21">
        <v>0</v>
      </c>
      <c r="AO21">
        <v>0.12653873972909399</v>
      </c>
      <c r="AP21">
        <v>0.180013819785169</v>
      </c>
      <c r="AQ21">
        <v>8.0374839764372097E-2</v>
      </c>
      <c r="AR21">
        <v>0</v>
      </c>
      <c r="AS21">
        <v>4.4120852649676599E-2</v>
      </c>
      <c r="AT21">
        <v>0.124495692414048</v>
      </c>
      <c r="AU21">
        <v>0.238963393284292</v>
      </c>
      <c r="AV21">
        <v>0</v>
      </c>
      <c r="AW21">
        <v>0.66246330509969897</v>
      </c>
      <c r="AX21">
        <v>0.90142669838399203</v>
      </c>
      <c r="AY21">
        <v>0.70287480195778396</v>
      </c>
      <c r="AZ21">
        <v>0.196137996925419</v>
      </c>
      <c r="BA21">
        <v>0.57196953453174204</v>
      </c>
      <c r="BB21">
        <v>2.3724090317989299</v>
      </c>
      <c r="BC21" s="1">
        <f t="shared" si="2"/>
        <v>0.11351250768876543</v>
      </c>
      <c r="BD21">
        <v>0.34861412677352999</v>
      </c>
      <c r="BE21">
        <v>0</v>
      </c>
      <c r="BF21">
        <v>0.72531243321372796</v>
      </c>
      <c r="BG21">
        <v>1.0739265599872501</v>
      </c>
      <c r="BH21">
        <v>0.70287480195778396</v>
      </c>
      <c r="BI21">
        <v>0.19613799692533801</v>
      </c>
      <c r="BJ21">
        <v>0.57196953453150801</v>
      </c>
      <c r="BK21">
        <v>2.54490889340188</v>
      </c>
      <c r="BL21">
        <v>11.7304738023411</v>
      </c>
      <c r="BM21">
        <v>0</v>
      </c>
      <c r="BN21">
        <v>6.4264816818772603</v>
      </c>
      <c r="BO21">
        <v>18.1569554842184</v>
      </c>
      <c r="BP21">
        <v>2.62834015327994E-2</v>
      </c>
      <c r="BQ21">
        <v>0</v>
      </c>
      <c r="BR21">
        <v>9.5358591007801302E-4</v>
      </c>
      <c r="BS21">
        <v>2.7236987442877399E-2</v>
      </c>
      <c r="BT21">
        <v>0.283133450222185</v>
      </c>
      <c r="BU21">
        <v>290.52205561624697</v>
      </c>
    </row>
    <row r="22" spans="1:73" x14ac:dyDescent="0.45">
      <c r="A22" t="s">
        <v>142</v>
      </c>
      <c r="B22">
        <v>2023</v>
      </c>
      <c r="C22" t="s">
        <v>43</v>
      </c>
      <c r="D22" t="s">
        <v>143</v>
      </c>
      <c r="E22" t="s">
        <v>143</v>
      </c>
      <c r="F22" t="s">
        <v>144</v>
      </c>
      <c r="G22">
        <v>1059849.1048701201</v>
      </c>
      <c r="H22">
        <v>39435132.098337799</v>
      </c>
      <c r="I22">
        <v>39435132.098337799</v>
      </c>
      <c r="J22">
        <v>0</v>
      </c>
      <c r="K22">
        <v>4969530.9371127002</v>
      </c>
      <c r="L22">
        <v>0</v>
      </c>
      <c r="M22">
        <v>3.1869750096110998</v>
      </c>
      <c r="N22">
        <v>0</v>
      </c>
      <c r="O22">
        <v>1.9553906571989199</v>
      </c>
      <c r="P22">
        <v>5.1423656668100302</v>
      </c>
      <c r="Q22" s="1">
        <f t="shared" si="0"/>
        <v>0.11829748625697367</v>
      </c>
      <c r="R22">
        <v>5.5602134651322598E-2</v>
      </c>
      <c r="S22">
        <v>0</v>
      </c>
      <c r="T22">
        <v>1.10014262310432E-2</v>
      </c>
      <c r="U22">
        <v>6.6603560882365895E-2</v>
      </c>
      <c r="V22">
        <v>8.6939584319590299E-2</v>
      </c>
      <c r="W22">
        <v>0.13076006231057299</v>
      </c>
      <c r="X22">
        <v>0.28430320751253002</v>
      </c>
      <c r="Y22">
        <v>6.0472150323305503E-2</v>
      </c>
      <c r="Z22">
        <v>0</v>
      </c>
      <c r="AA22">
        <v>1.1964978642219499E-2</v>
      </c>
      <c r="AB22">
        <v>7.2437128965524997E-2</v>
      </c>
      <c r="AC22" s="1">
        <f t="shared" si="1"/>
        <v>1.6663790215466188E-3</v>
      </c>
      <c r="AD22">
        <v>0.34775833727836097</v>
      </c>
      <c r="AE22">
        <v>0.37360017803021101</v>
      </c>
      <c r="AF22">
        <v>0.79379564427409799</v>
      </c>
      <c r="AG22" s="1">
        <f t="shared" si="4"/>
        <v>1.8260861907475411E-2</v>
      </c>
      <c r="AH22">
        <v>15174.213387231501</v>
      </c>
      <c r="AI22">
        <v>0</v>
      </c>
      <c r="AJ22">
        <v>489.70885708825801</v>
      </c>
      <c r="AK22">
        <v>15663.9222443197</v>
      </c>
      <c r="AL22" s="1">
        <f t="shared" si="3"/>
        <v>360.34050211314303</v>
      </c>
      <c r="AM22">
        <v>0.130533669404791</v>
      </c>
      <c r="AN22">
        <v>0</v>
      </c>
      <c r="AO22">
        <v>0.48173764903150801</v>
      </c>
      <c r="AP22">
        <v>0.61227131843629901</v>
      </c>
      <c r="AQ22">
        <v>0.268871490449618</v>
      </c>
      <c r="AR22">
        <v>0</v>
      </c>
      <c r="AS22">
        <v>0.21208354549517999</v>
      </c>
      <c r="AT22">
        <v>0.48095503594479799</v>
      </c>
      <c r="AU22">
        <v>0.51480353561511805</v>
      </c>
      <c r="AV22">
        <v>0</v>
      </c>
      <c r="AW22">
        <v>2.2528964237047702</v>
      </c>
      <c r="AX22">
        <v>2.7676999593198901</v>
      </c>
      <c r="AY22">
        <v>1.59056657365961</v>
      </c>
      <c r="AZ22">
        <v>0.461180603699053</v>
      </c>
      <c r="BA22">
        <v>1.21023299979599</v>
      </c>
      <c r="BB22">
        <v>6.0296801364745498</v>
      </c>
      <c r="BC22" s="1">
        <f t="shared" si="2"/>
        <v>6.3669518878103265E-2</v>
      </c>
      <c r="BD22">
        <v>0.75115936528112304</v>
      </c>
      <c r="BE22">
        <v>0</v>
      </c>
      <c r="BF22">
        <v>2.46663724280321</v>
      </c>
      <c r="BG22">
        <v>3.2177966080843299</v>
      </c>
      <c r="BH22">
        <v>1.59056657365961</v>
      </c>
      <c r="BI22">
        <v>0.46118060369886299</v>
      </c>
      <c r="BJ22">
        <v>1.2102329997954999</v>
      </c>
      <c r="BK22">
        <v>6.4797767852383101</v>
      </c>
      <c r="BL22">
        <v>36.939003359773203</v>
      </c>
      <c r="BM22">
        <v>0</v>
      </c>
      <c r="BN22">
        <v>21.535648859855801</v>
      </c>
      <c r="BO22">
        <v>58.474652219629</v>
      </c>
      <c r="BP22">
        <v>0.15001254787325999</v>
      </c>
      <c r="BQ22">
        <v>0</v>
      </c>
      <c r="BR22">
        <v>4.84127061437845E-3</v>
      </c>
      <c r="BS22">
        <v>0.15485381848763799</v>
      </c>
      <c r="BT22">
        <v>1.5470976963490599</v>
      </c>
      <c r="BU22">
        <v>1651.74102904756</v>
      </c>
    </row>
    <row r="23" spans="1:73" x14ac:dyDescent="0.45">
      <c r="A23" t="s">
        <v>142</v>
      </c>
      <c r="B23">
        <v>2024</v>
      </c>
      <c r="C23" t="s">
        <v>41</v>
      </c>
      <c r="D23" t="s">
        <v>143</v>
      </c>
      <c r="E23" t="s">
        <v>143</v>
      </c>
      <c r="F23" t="s">
        <v>144</v>
      </c>
      <c r="G23">
        <v>2219777.6865552599</v>
      </c>
      <c r="H23">
        <v>81147747.200524807</v>
      </c>
      <c r="I23">
        <v>81147747.200524807</v>
      </c>
      <c r="J23">
        <v>0</v>
      </c>
      <c r="K23">
        <v>10281548.4784387</v>
      </c>
      <c r="L23">
        <v>0</v>
      </c>
      <c r="M23">
        <v>3.8718128866501802</v>
      </c>
      <c r="N23">
        <v>0</v>
      </c>
      <c r="O23">
        <v>3.0051338003979202</v>
      </c>
      <c r="P23">
        <v>6.8769466870481004</v>
      </c>
      <c r="Q23" s="1">
        <f t="shared" si="0"/>
        <v>7.688029668739077E-2</v>
      </c>
      <c r="R23">
        <v>0.107287059257479</v>
      </c>
      <c r="S23">
        <v>0</v>
      </c>
      <c r="T23">
        <v>2.21292004608547E-2</v>
      </c>
      <c r="U23">
        <v>0.12941625971833401</v>
      </c>
      <c r="V23">
        <v>0.178900159190342</v>
      </c>
      <c r="W23">
        <v>0.22924535494553699</v>
      </c>
      <c r="X23">
        <v>0.537561773854214</v>
      </c>
      <c r="Y23">
        <v>0.116684465907769</v>
      </c>
      <c r="Z23">
        <v>0</v>
      </c>
      <c r="AA23">
        <v>2.40675245888128E-2</v>
      </c>
      <c r="AB23">
        <v>0.14075199049658199</v>
      </c>
      <c r="AC23" s="1">
        <f t="shared" si="1"/>
        <v>1.5735260546803687E-3</v>
      </c>
      <c r="AD23">
        <v>0.71560063676136998</v>
      </c>
      <c r="AE23">
        <v>0.65498672841582295</v>
      </c>
      <c r="AF23">
        <v>1.51133935567377</v>
      </c>
      <c r="AG23" s="1">
        <f t="shared" si="4"/>
        <v>1.6895902112832061E-2</v>
      </c>
      <c r="AH23">
        <v>24804.238550733298</v>
      </c>
      <c r="AI23">
        <v>0</v>
      </c>
      <c r="AJ23">
        <v>798.67166602568</v>
      </c>
      <c r="AK23">
        <v>25602.910216758901</v>
      </c>
      <c r="AL23" s="1">
        <f t="shared" si="3"/>
        <v>286.22576604123168</v>
      </c>
      <c r="AM23">
        <v>0.21280250995163899</v>
      </c>
      <c r="AN23">
        <v>0</v>
      </c>
      <c r="AO23">
        <v>0.83635644295606404</v>
      </c>
      <c r="AP23">
        <v>1.0491589529076999</v>
      </c>
      <c r="AQ23">
        <v>0.42284378382421201</v>
      </c>
      <c r="AR23">
        <v>0</v>
      </c>
      <c r="AS23">
        <v>0.38002586375410902</v>
      </c>
      <c r="AT23">
        <v>0.80286964757832102</v>
      </c>
      <c r="AU23">
        <v>0.81915903046557403</v>
      </c>
      <c r="AV23">
        <v>0</v>
      </c>
      <c r="AW23">
        <v>3.8671127467430999</v>
      </c>
      <c r="AX23">
        <v>4.6862717772086704</v>
      </c>
      <c r="AY23">
        <v>3.5817591291073598</v>
      </c>
      <c r="AZ23">
        <v>1.0683974496364399</v>
      </c>
      <c r="BA23">
        <v>2.75246594802779</v>
      </c>
      <c r="BB23">
        <v>12.088894303980201</v>
      </c>
      <c r="BC23" s="1">
        <f t="shared" si="2"/>
        <v>5.2389814984038802E-2</v>
      </c>
      <c r="BD23">
        <v>1.1953149343474401</v>
      </c>
      <c r="BE23">
        <v>0</v>
      </c>
      <c r="BF23">
        <v>4.2340016956787503</v>
      </c>
      <c r="BG23">
        <v>5.4293166300262001</v>
      </c>
      <c r="BH23">
        <v>3.5817591291073598</v>
      </c>
      <c r="BI23">
        <v>1.068397449636</v>
      </c>
      <c r="BJ23">
        <v>2.75246594802665</v>
      </c>
      <c r="BK23">
        <v>12.831939156796199</v>
      </c>
      <c r="BL23">
        <v>64.797457716563201</v>
      </c>
      <c r="BM23">
        <v>0</v>
      </c>
      <c r="BN23">
        <v>38.031112671138203</v>
      </c>
      <c r="BO23">
        <v>102.82857038770101</v>
      </c>
      <c r="BP23">
        <v>0.24521515073609501</v>
      </c>
      <c r="BQ23">
        <v>0</v>
      </c>
      <c r="BR23">
        <v>7.8956825291194299E-3</v>
      </c>
      <c r="BS23">
        <v>0.253110833265214</v>
      </c>
      <c r="BT23">
        <v>3.1078839232642599</v>
      </c>
      <c r="BU23">
        <v>2699.79489226444</v>
      </c>
    </row>
    <row r="24" spans="1:73" x14ac:dyDescent="0.45">
      <c r="A24" t="s">
        <v>142</v>
      </c>
      <c r="B24">
        <v>2024</v>
      </c>
      <c r="C24" t="s">
        <v>42</v>
      </c>
      <c r="D24" t="s">
        <v>143</v>
      </c>
      <c r="E24" t="s">
        <v>143</v>
      </c>
      <c r="F24" t="s">
        <v>144</v>
      </c>
      <c r="G24">
        <v>215880.11265542201</v>
      </c>
      <c r="H24">
        <v>7025840.7010601303</v>
      </c>
      <c r="I24">
        <v>7025840.7010601303</v>
      </c>
      <c r="J24">
        <v>0</v>
      </c>
      <c r="K24">
        <v>957650.44410242303</v>
      </c>
      <c r="L24">
        <v>0</v>
      </c>
      <c r="M24">
        <v>0.97136241525946498</v>
      </c>
      <c r="N24">
        <v>0</v>
      </c>
      <c r="O24">
        <v>0.42039967916604498</v>
      </c>
      <c r="P24">
        <v>1.39176209442551</v>
      </c>
      <c r="Q24" s="1">
        <f t="shared" si="0"/>
        <v>0.17970599524707334</v>
      </c>
      <c r="R24">
        <v>1.33327275247388E-2</v>
      </c>
      <c r="S24">
        <v>0</v>
      </c>
      <c r="T24">
        <v>2.88717488569456E-3</v>
      </c>
      <c r="U24">
        <v>1.62199024104334E-2</v>
      </c>
      <c r="V24">
        <v>1.5489327347063001E-2</v>
      </c>
      <c r="W24">
        <v>2.4284261494936399E-2</v>
      </c>
      <c r="X24">
        <v>5.59934912524329E-2</v>
      </c>
      <c r="Y24">
        <v>1.4500340360303701E-2</v>
      </c>
      <c r="Z24">
        <v>0</v>
      </c>
      <c r="AA24">
        <v>3.1399974869519899E-3</v>
      </c>
      <c r="AB24">
        <v>1.7640337847255699E-2</v>
      </c>
      <c r="AC24" s="1">
        <f t="shared" si="1"/>
        <v>2.2777416356092386E-3</v>
      </c>
      <c r="AD24">
        <v>6.1957309388252099E-2</v>
      </c>
      <c r="AE24">
        <v>6.9383604271246999E-2</v>
      </c>
      <c r="AF24">
        <v>0.14898125150675401</v>
      </c>
      <c r="AG24" s="1">
        <f t="shared" si="4"/>
        <v>1.9236638346747784E-2</v>
      </c>
      <c r="AH24">
        <v>2551.3839275913601</v>
      </c>
      <c r="AI24">
        <v>0</v>
      </c>
      <c r="AJ24">
        <v>92.051726170565104</v>
      </c>
      <c r="AK24">
        <v>2643.4356537619301</v>
      </c>
      <c r="AL24" s="1">
        <f t="shared" si="3"/>
        <v>341.323590384873</v>
      </c>
      <c r="AM24">
        <v>4.6669155104321999E-2</v>
      </c>
      <c r="AN24">
        <v>0</v>
      </c>
      <c r="AO24">
        <v>0.11561054617584</v>
      </c>
      <c r="AP24">
        <v>0.162279701280162</v>
      </c>
      <c r="AQ24">
        <v>7.1960156638269698E-2</v>
      </c>
      <c r="AR24">
        <v>0</v>
      </c>
      <c r="AS24">
        <v>4.1795036627312702E-2</v>
      </c>
      <c r="AT24">
        <v>0.11375519326558201</v>
      </c>
      <c r="AU24">
        <v>0.20676964800779099</v>
      </c>
      <c r="AV24">
        <v>0</v>
      </c>
      <c r="AW24">
        <v>0.59829582357140199</v>
      </c>
      <c r="AX24">
        <v>0.80506547157919295</v>
      </c>
      <c r="AY24">
        <v>0.65331648267010101</v>
      </c>
      <c r="AZ24">
        <v>0.18192502465580801</v>
      </c>
      <c r="BA24">
        <v>0.52497727859404397</v>
      </c>
      <c r="BB24">
        <v>2.16528425749914</v>
      </c>
      <c r="BC24" s="1">
        <f t="shared" si="2"/>
        <v>0.10395102179364364</v>
      </c>
      <c r="BD24">
        <v>0.30168862282388598</v>
      </c>
      <c r="BE24">
        <v>0</v>
      </c>
      <c r="BF24">
        <v>0.65505806351081797</v>
      </c>
      <c r="BG24">
        <v>0.95674668633470406</v>
      </c>
      <c r="BH24">
        <v>0.65331648267010101</v>
      </c>
      <c r="BI24">
        <v>0.18192502465573299</v>
      </c>
      <c r="BJ24">
        <v>0.52497727859382703</v>
      </c>
      <c r="BK24">
        <v>2.3169654722543598</v>
      </c>
      <c r="BL24">
        <v>10.5162513377095</v>
      </c>
      <c r="BM24">
        <v>0</v>
      </c>
      <c r="BN24">
        <v>5.8244904007602596</v>
      </c>
      <c r="BO24">
        <v>16.340741738469799</v>
      </c>
      <c r="BP24">
        <v>2.5223027633374799E-2</v>
      </c>
      <c r="BQ24">
        <v>0</v>
      </c>
      <c r="BR24">
        <v>9.1002502907978097E-4</v>
      </c>
      <c r="BS24">
        <v>2.6133052662454598E-2</v>
      </c>
      <c r="BT24">
        <v>0.27829884732772497</v>
      </c>
      <c r="BU24">
        <v>278.74698679311302</v>
      </c>
    </row>
    <row r="25" spans="1:73" x14ac:dyDescent="0.45">
      <c r="A25" t="s">
        <v>142</v>
      </c>
      <c r="B25">
        <v>2024</v>
      </c>
      <c r="C25" t="s">
        <v>43</v>
      </c>
      <c r="D25" t="s">
        <v>143</v>
      </c>
      <c r="E25" t="s">
        <v>143</v>
      </c>
      <c r="F25" t="s">
        <v>144</v>
      </c>
      <c r="G25">
        <v>1083576.44510722</v>
      </c>
      <c r="H25">
        <v>40249114.8108005</v>
      </c>
      <c r="I25">
        <v>40249114.8108005</v>
      </c>
      <c r="J25">
        <v>0</v>
      </c>
      <c r="K25">
        <v>5078713.7238295004</v>
      </c>
      <c r="L25">
        <v>0</v>
      </c>
      <c r="M25">
        <v>2.90149807538377</v>
      </c>
      <c r="N25">
        <v>0</v>
      </c>
      <c r="O25">
        <v>1.8630940003358101</v>
      </c>
      <c r="P25">
        <v>4.7645920757195803</v>
      </c>
      <c r="Q25" s="1">
        <f t="shared" si="0"/>
        <v>0.10739034839722235</v>
      </c>
      <c r="R25">
        <v>5.5020075773339998E-2</v>
      </c>
      <c r="S25">
        <v>0</v>
      </c>
      <c r="T25">
        <v>1.0979629982936801E-2</v>
      </c>
      <c r="U25">
        <v>6.5999705756276797E-2</v>
      </c>
      <c r="V25">
        <v>8.87341090212794E-2</v>
      </c>
      <c r="W25">
        <v>0.13353470515683599</v>
      </c>
      <c r="X25">
        <v>0.28826851993439301</v>
      </c>
      <c r="Y25">
        <v>5.98392781966492E-2</v>
      </c>
      <c r="Z25">
        <v>0</v>
      </c>
      <c r="AA25">
        <v>1.19413261513231E-2</v>
      </c>
      <c r="AB25">
        <v>7.1780604347972399E-2</v>
      </c>
      <c r="AC25" s="1">
        <f t="shared" si="1"/>
        <v>1.6178812344449726E-3</v>
      </c>
      <c r="AD25">
        <v>0.35493643608511699</v>
      </c>
      <c r="AE25">
        <v>0.38152772901953302</v>
      </c>
      <c r="AF25">
        <v>0.80824476945262302</v>
      </c>
      <c r="AG25" s="1">
        <f t="shared" si="4"/>
        <v>1.821723371116531E-2</v>
      </c>
      <c r="AH25">
        <v>15128.2676253236</v>
      </c>
      <c r="AI25">
        <v>0</v>
      </c>
      <c r="AJ25">
        <v>487.74561260772703</v>
      </c>
      <c r="AK25">
        <v>15616.0132379313</v>
      </c>
      <c r="AL25" s="1">
        <f t="shared" si="3"/>
        <v>351.97328030307932</v>
      </c>
      <c r="AM25">
        <v>0.122128089284259</v>
      </c>
      <c r="AN25">
        <v>0</v>
      </c>
      <c r="AO25">
        <v>0.46516532227693802</v>
      </c>
      <c r="AP25">
        <v>0.58729341156119796</v>
      </c>
      <c r="AQ25">
        <v>0.25556354471162002</v>
      </c>
      <c r="AR25">
        <v>0</v>
      </c>
      <c r="AS25">
        <v>0.208870621486757</v>
      </c>
      <c r="AT25">
        <v>0.46443416619837802</v>
      </c>
      <c r="AU25">
        <v>0.474689963097298</v>
      </c>
      <c r="AV25">
        <v>0</v>
      </c>
      <c r="AW25">
        <v>2.1519179639914001</v>
      </c>
      <c r="AX25">
        <v>2.6266079270886999</v>
      </c>
      <c r="AY25">
        <v>1.5830920738307701</v>
      </c>
      <c r="AZ25">
        <v>0.452066600706379</v>
      </c>
      <c r="BA25">
        <v>1.1996943111659999</v>
      </c>
      <c r="BB25">
        <v>5.8614609127918502</v>
      </c>
      <c r="BC25" s="1">
        <f t="shared" si="2"/>
        <v>5.9201781791647097E-2</v>
      </c>
      <c r="BD25">
        <v>0.69265395579657396</v>
      </c>
      <c r="BE25">
        <v>0</v>
      </c>
      <c r="BF25">
        <v>2.3560790759841601</v>
      </c>
      <c r="BG25">
        <v>3.0487330317807402</v>
      </c>
      <c r="BH25">
        <v>1.5830920738307701</v>
      </c>
      <c r="BI25">
        <v>0.45206660070619298</v>
      </c>
      <c r="BJ25">
        <v>1.1996943111655001</v>
      </c>
      <c r="BK25">
        <v>6.2835860174832101</v>
      </c>
      <c r="BL25">
        <v>35.394391999343597</v>
      </c>
      <c r="BM25">
        <v>0</v>
      </c>
      <c r="BN25">
        <v>20.759953080079502</v>
      </c>
      <c r="BO25">
        <v>56.154345079423102</v>
      </c>
      <c r="BP25">
        <v>0.14955832724040699</v>
      </c>
      <c r="BQ25">
        <v>0</v>
      </c>
      <c r="BR25">
        <v>4.8218619439513903E-3</v>
      </c>
      <c r="BS25">
        <v>0.154380189184359</v>
      </c>
      <c r="BT25">
        <v>1.6152547015343</v>
      </c>
      <c r="BU25">
        <v>1646.6890841848101</v>
      </c>
    </row>
    <row r="26" spans="1:73" x14ac:dyDescent="0.45">
      <c r="A26" t="s">
        <v>142</v>
      </c>
      <c r="B26">
        <v>2025</v>
      </c>
      <c r="C26" t="s">
        <v>41</v>
      </c>
      <c r="D26" t="s">
        <v>143</v>
      </c>
      <c r="E26" t="s">
        <v>143</v>
      </c>
      <c r="F26" t="s">
        <v>144</v>
      </c>
      <c r="G26">
        <v>2208362.8841468999</v>
      </c>
      <c r="H26">
        <v>80466960.782646701</v>
      </c>
      <c r="I26">
        <v>80466960.782646701</v>
      </c>
      <c r="J26">
        <v>0</v>
      </c>
      <c r="K26">
        <v>10225193.5998853</v>
      </c>
      <c r="L26">
        <v>0</v>
      </c>
      <c r="M26">
        <v>3.4776873204308401</v>
      </c>
      <c r="N26">
        <v>0</v>
      </c>
      <c r="O26">
        <v>2.8456640700745899</v>
      </c>
      <c r="P26">
        <v>6.3233513905054402</v>
      </c>
      <c r="Q26" s="1">
        <f t="shared" si="0"/>
        <v>7.1289501621549817E-2</v>
      </c>
      <c r="R26">
        <v>0.103197613032413</v>
      </c>
      <c r="S26">
        <v>0</v>
      </c>
      <c r="T26">
        <v>2.1427066612457201E-2</v>
      </c>
      <c r="U26">
        <v>0.12462467964487101</v>
      </c>
      <c r="V26">
        <v>0.177399282052841</v>
      </c>
      <c r="W26">
        <v>0.22734275417703501</v>
      </c>
      <c r="X26">
        <v>0.52936671587474804</v>
      </c>
      <c r="Y26">
        <v>0.112236820013355</v>
      </c>
      <c r="Z26">
        <v>0</v>
      </c>
      <c r="AA26">
        <v>2.3303889965373199E-2</v>
      </c>
      <c r="AB26">
        <v>0.135540709978728</v>
      </c>
      <c r="AC26" s="1">
        <f t="shared" si="1"/>
        <v>1.5280867797926041E-3</v>
      </c>
      <c r="AD26">
        <v>0.709597128211365</v>
      </c>
      <c r="AE26">
        <v>0.64955072622010201</v>
      </c>
      <c r="AF26">
        <v>1.4946885644101899</v>
      </c>
      <c r="AG26" s="1">
        <f t="shared" si="4"/>
        <v>1.6851127868083727E-2</v>
      </c>
      <c r="AH26">
        <v>24081.856244690702</v>
      </c>
      <c r="AI26">
        <v>0</v>
      </c>
      <c r="AJ26">
        <v>776.24618354997995</v>
      </c>
      <c r="AK26">
        <v>24858.1024282406</v>
      </c>
      <c r="AL26" s="1">
        <f t="shared" si="3"/>
        <v>280.25039633691148</v>
      </c>
      <c r="AM26">
        <v>0.19140413257153199</v>
      </c>
      <c r="AN26">
        <v>0</v>
      </c>
      <c r="AO26">
        <v>0.783789382870274</v>
      </c>
      <c r="AP26">
        <v>0.97519351544180699</v>
      </c>
      <c r="AQ26">
        <v>0.39620217420228099</v>
      </c>
      <c r="AR26">
        <v>0</v>
      </c>
      <c r="AS26">
        <v>0.36732223933303298</v>
      </c>
      <c r="AT26">
        <v>0.76352441353531397</v>
      </c>
      <c r="AU26">
        <v>0.72400344811952599</v>
      </c>
      <c r="AV26">
        <v>0</v>
      </c>
      <c r="AW26">
        <v>3.5857682322968198</v>
      </c>
      <c r="AX26">
        <v>4.3097716804163504</v>
      </c>
      <c r="AY26">
        <v>3.4863793019082299</v>
      </c>
      <c r="AZ26">
        <v>1.02699313990588</v>
      </c>
      <c r="BA26">
        <v>2.67509098394653</v>
      </c>
      <c r="BB26">
        <v>11.498235106177001</v>
      </c>
      <c r="BC26" s="1">
        <f t="shared" si="2"/>
        <v>4.8588391855128643E-2</v>
      </c>
      <c r="BD26">
        <v>1.05646413195793</v>
      </c>
      <c r="BE26">
        <v>0</v>
      </c>
      <c r="BF26">
        <v>3.9259648658142199</v>
      </c>
      <c r="BG26">
        <v>4.9824289977721596</v>
      </c>
      <c r="BH26">
        <v>3.4863793019082299</v>
      </c>
      <c r="BI26">
        <v>1.0269931399054499</v>
      </c>
      <c r="BJ26">
        <v>2.67509098394543</v>
      </c>
      <c r="BK26">
        <v>12.1708924235312</v>
      </c>
      <c r="BL26">
        <v>60.617144245604301</v>
      </c>
      <c r="BM26">
        <v>0</v>
      </c>
      <c r="BN26">
        <v>35.695850525492602</v>
      </c>
      <c r="BO26">
        <v>96.312994771096996</v>
      </c>
      <c r="BP26">
        <v>0.238073666198965</v>
      </c>
      <c r="BQ26">
        <v>0</v>
      </c>
      <c r="BR26">
        <v>7.6739838039454698E-3</v>
      </c>
      <c r="BS26">
        <v>0.24574765000291099</v>
      </c>
      <c r="BT26">
        <v>3.1601841354279498</v>
      </c>
      <c r="BU26">
        <v>2621.2558415808799</v>
      </c>
    </row>
    <row r="27" spans="1:73" x14ac:dyDescent="0.45">
      <c r="A27" t="s">
        <v>142</v>
      </c>
      <c r="B27">
        <v>2025</v>
      </c>
      <c r="C27" t="s">
        <v>42</v>
      </c>
      <c r="D27" t="s">
        <v>143</v>
      </c>
      <c r="E27" t="s">
        <v>143</v>
      </c>
      <c r="F27" t="s">
        <v>144</v>
      </c>
      <c r="G27">
        <v>210963.54195062601</v>
      </c>
      <c r="H27">
        <v>6828589.8369258</v>
      </c>
      <c r="I27">
        <v>6828589.8369258</v>
      </c>
      <c r="J27">
        <v>0</v>
      </c>
      <c r="K27">
        <v>935423.82655111095</v>
      </c>
      <c r="L27">
        <v>0</v>
      </c>
      <c r="M27">
        <v>0.84695351984373601</v>
      </c>
      <c r="N27">
        <v>0</v>
      </c>
      <c r="O27">
        <v>0.38738595923249303</v>
      </c>
      <c r="P27">
        <v>1.2343394790762201</v>
      </c>
      <c r="Q27" s="1">
        <f t="shared" si="0"/>
        <v>0.16398323622698038</v>
      </c>
      <c r="R27">
        <v>1.2260932541331799E-2</v>
      </c>
      <c r="S27">
        <v>0</v>
      </c>
      <c r="T27">
        <v>2.6787965126494899E-3</v>
      </c>
      <c r="U27">
        <v>1.4939729053981299E-2</v>
      </c>
      <c r="V27">
        <v>1.50544636298132E-2</v>
      </c>
      <c r="W27">
        <v>2.36039295779665E-2</v>
      </c>
      <c r="X27">
        <v>5.3598122261761097E-2</v>
      </c>
      <c r="Y27">
        <v>1.33348828369229E-2</v>
      </c>
      <c r="Z27">
        <v>0</v>
      </c>
      <c r="AA27">
        <v>2.9134356232465301E-3</v>
      </c>
      <c r="AB27">
        <v>1.62483184601694E-2</v>
      </c>
      <c r="AC27" s="1">
        <f t="shared" si="1"/>
        <v>2.1586053832931286E-3</v>
      </c>
      <c r="AD27">
        <v>6.0217854519253003E-2</v>
      </c>
      <c r="AE27">
        <v>6.7439798794190001E-2</v>
      </c>
      <c r="AF27">
        <v>0.143905971773612</v>
      </c>
      <c r="AG27" s="1">
        <f t="shared" si="4"/>
        <v>1.9118052500019085E-2</v>
      </c>
      <c r="AH27">
        <v>2436.5314969574301</v>
      </c>
      <c r="AI27">
        <v>0</v>
      </c>
      <c r="AJ27">
        <v>87.905542498299496</v>
      </c>
      <c r="AK27">
        <v>2524.43703945573</v>
      </c>
      <c r="AL27" s="1">
        <f t="shared" si="3"/>
        <v>335.37398940769492</v>
      </c>
      <c r="AM27">
        <v>4.06590784022988E-2</v>
      </c>
      <c r="AN27">
        <v>0</v>
      </c>
      <c r="AO27">
        <v>0.10564790088525999</v>
      </c>
      <c r="AP27">
        <v>0.14630697928755801</v>
      </c>
      <c r="AQ27">
        <v>6.4405608444192394E-2</v>
      </c>
      <c r="AR27">
        <v>0</v>
      </c>
      <c r="AS27">
        <v>3.9566387704669498E-2</v>
      </c>
      <c r="AT27">
        <v>0.103971996148862</v>
      </c>
      <c r="AU27">
        <v>0.17868710532666299</v>
      </c>
      <c r="AV27">
        <v>0</v>
      </c>
      <c r="AW27">
        <v>0.54096174284903298</v>
      </c>
      <c r="AX27">
        <v>0.71964884817569597</v>
      </c>
      <c r="AY27">
        <v>0.604718580298932</v>
      </c>
      <c r="AZ27">
        <v>0.16889412395784401</v>
      </c>
      <c r="BA27">
        <v>0.48058800897929999</v>
      </c>
      <c r="BB27">
        <v>1.9738495614117699</v>
      </c>
      <c r="BC27" s="1">
        <f t="shared" si="2"/>
        <v>9.5606070348805861E-2</v>
      </c>
      <c r="BD27">
        <v>0.26073980463949897</v>
      </c>
      <c r="BE27">
        <v>0</v>
      </c>
      <c r="BF27">
        <v>0.59228501637278297</v>
      </c>
      <c r="BG27">
        <v>0.85302482101228305</v>
      </c>
      <c r="BH27">
        <v>0.604718580298932</v>
      </c>
      <c r="BI27">
        <v>0.16889412395777401</v>
      </c>
      <c r="BJ27">
        <v>0.48058800897910298</v>
      </c>
      <c r="BK27">
        <v>2.1072255342480899</v>
      </c>
      <c r="BL27">
        <v>9.4315987675469497</v>
      </c>
      <c r="BM27">
        <v>0</v>
      </c>
      <c r="BN27">
        <v>5.2953421686101096</v>
      </c>
      <c r="BO27">
        <v>14.726940936157</v>
      </c>
      <c r="BP27">
        <v>2.4087594427767499E-2</v>
      </c>
      <c r="BQ27">
        <v>0</v>
      </c>
      <c r="BR27">
        <v>8.6903578233895999E-4</v>
      </c>
      <c r="BS27">
        <v>2.4956630210106499E-2</v>
      </c>
      <c r="BT27">
        <v>0.27320143445188499</v>
      </c>
      <c r="BU27">
        <v>266.198731599837</v>
      </c>
    </row>
    <row r="28" spans="1:73" x14ac:dyDescent="0.45">
      <c r="A28" t="s">
        <v>142</v>
      </c>
      <c r="B28">
        <v>2025</v>
      </c>
      <c r="C28" t="s">
        <v>43</v>
      </c>
      <c r="D28" t="s">
        <v>143</v>
      </c>
      <c r="E28" t="s">
        <v>143</v>
      </c>
      <c r="F28" t="s">
        <v>144</v>
      </c>
      <c r="G28">
        <v>1106805.40502998</v>
      </c>
      <c r="H28">
        <v>40820429.263858102</v>
      </c>
      <c r="I28">
        <v>40820429.263858102</v>
      </c>
      <c r="J28">
        <v>0</v>
      </c>
      <c r="K28">
        <v>5184211.1134015396</v>
      </c>
      <c r="L28">
        <v>0</v>
      </c>
      <c r="M28">
        <v>2.6581496095773498</v>
      </c>
      <c r="N28">
        <v>0</v>
      </c>
      <c r="O28">
        <v>1.7884965171824301</v>
      </c>
      <c r="P28">
        <v>4.4466461267597897</v>
      </c>
      <c r="Q28" s="1">
        <f t="shared" si="0"/>
        <v>9.8821368105410187E-2</v>
      </c>
      <c r="R28">
        <v>5.4216327426411498E-2</v>
      </c>
      <c r="S28">
        <v>0</v>
      </c>
      <c r="T28">
        <v>1.0971374645929399E-2</v>
      </c>
      <c r="U28">
        <v>6.5187702072340897E-2</v>
      </c>
      <c r="V28">
        <v>8.9993641788679399E-2</v>
      </c>
      <c r="W28">
        <v>0.135538173792601</v>
      </c>
      <c r="X28">
        <v>0.29071951765362197</v>
      </c>
      <c r="Y28">
        <v>5.89652028214257E-2</v>
      </c>
      <c r="Z28">
        <v>0</v>
      </c>
      <c r="AA28">
        <v>1.19323709652809E-2</v>
      </c>
      <c r="AB28">
        <v>7.0897573786706594E-2</v>
      </c>
      <c r="AC28" s="1">
        <f>AB28*$A$8/$H28</f>
        <v>1.5756134032779289E-3</v>
      </c>
      <c r="AD28">
        <v>0.35997456715471698</v>
      </c>
      <c r="AE28">
        <v>0.38725192512171902</v>
      </c>
      <c r="AF28">
        <v>0.81812406606314303</v>
      </c>
      <c r="AG28" s="1">
        <f t="shared" si="4"/>
        <v>1.8181824499543371E-2</v>
      </c>
      <c r="AH28">
        <v>14975.8597270053</v>
      </c>
      <c r="AI28">
        <v>0</v>
      </c>
      <c r="AJ28">
        <v>485.07434507800502</v>
      </c>
      <c r="AK28">
        <v>15460.934072083301</v>
      </c>
      <c r="AL28" s="1">
        <f t="shared" si="3"/>
        <v>343.60068546856928</v>
      </c>
      <c r="AM28">
        <v>0.114176574911608</v>
      </c>
      <c r="AN28">
        <v>0</v>
      </c>
      <c r="AO28">
        <v>0.44881935804039202</v>
      </c>
      <c r="AP28">
        <v>0.56299593295200101</v>
      </c>
      <c r="AQ28">
        <v>0.24371655901942099</v>
      </c>
      <c r="AR28">
        <v>0</v>
      </c>
      <c r="AS28">
        <v>0.20619037460900899</v>
      </c>
      <c r="AT28">
        <v>0.44990693362842998</v>
      </c>
      <c r="AU28">
        <v>0.437955083017179</v>
      </c>
      <c r="AV28">
        <v>0</v>
      </c>
      <c r="AW28">
        <v>2.0572673660278</v>
      </c>
      <c r="AX28">
        <v>2.4952224490449799</v>
      </c>
      <c r="AY28">
        <v>1.5921844709430399</v>
      </c>
      <c r="AZ28">
        <v>0.44778361220221202</v>
      </c>
      <c r="BA28">
        <v>1.2061642086705699</v>
      </c>
      <c r="BB28">
        <v>5.7413547408608103</v>
      </c>
      <c r="BC28" s="1">
        <f t="shared" si="2"/>
        <v>5.5453321247678759E-2</v>
      </c>
      <c r="BD28">
        <v>0.63906302907541401</v>
      </c>
      <c r="BE28">
        <v>0</v>
      </c>
      <c r="BF28">
        <v>2.2524488130226499</v>
      </c>
      <c r="BG28">
        <v>2.8915118420980601</v>
      </c>
      <c r="BH28">
        <v>1.5921844709430399</v>
      </c>
      <c r="BI28">
        <v>0.447783612202028</v>
      </c>
      <c r="BJ28">
        <v>1.2061642086700699</v>
      </c>
      <c r="BK28">
        <v>6.1376441339132102</v>
      </c>
      <c r="BL28">
        <v>33.916449228560303</v>
      </c>
      <c r="BM28">
        <v>0</v>
      </c>
      <c r="BN28">
        <v>20.030314513142699</v>
      </c>
      <c r="BO28">
        <v>53.946763741703101</v>
      </c>
      <c r="BP28">
        <v>0.148051620002326</v>
      </c>
      <c r="BQ28">
        <v>0</v>
      </c>
      <c r="BR28">
        <v>4.7954537448600502E-3</v>
      </c>
      <c r="BS28">
        <v>0.15284707374718601</v>
      </c>
      <c r="BT28">
        <v>1.6723911823406199</v>
      </c>
      <c r="BU28">
        <v>1630.33617991305</v>
      </c>
    </row>
    <row r="29" spans="1:73" x14ac:dyDescent="0.45">
      <c r="A29" s="32"/>
      <c r="B29" s="32"/>
      <c r="C29" s="32"/>
      <c r="D29" s="32" t="s">
        <v>160</v>
      </c>
      <c r="E29" s="32"/>
      <c r="F29" s="32"/>
      <c r="G29" s="32">
        <f>SUM(G11:G28)</f>
        <v>10599358.59887594</v>
      </c>
      <c r="H29" s="32">
        <f t="shared" ref="H29:L29" si="5">SUM(H11:H28)</f>
        <v>385963358.49349576</v>
      </c>
      <c r="I29" s="32">
        <f t="shared" si="5"/>
        <v>385963358.49349576</v>
      </c>
      <c r="J29" s="32">
        <f t="shared" si="5"/>
        <v>0</v>
      </c>
      <c r="K29" s="32">
        <f t="shared" si="5"/>
        <v>49135253.13269154</v>
      </c>
      <c r="L29" s="32">
        <f t="shared" si="5"/>
        <v>0</v>
      </c>
      <c r="M29" s="32">
        <f>SUM(M11:M28)</f>
        <v>23.593349877469805</v>
      </c>
      <c r="N29" s="32">
        <f t="shared" ref="N29" si="6">SUM(N11:N28)</f>
        <v>0</v>
      </c>
      <c r="O29" s="32">
        <f t="shared" ref="O29" si="7">SUM(O11:O28)</f>
        <v>15.906263655358515</v>
      </c>
      <c r="P29" s="32">
        <f t="shared" ref="P29" si="8">SUM(P11:P28)</f>
        <v>39.499613532828342</v>
      </c>
      <c r="Q29" s="32">
        <f>P29*$A$8/$H29</f>
        <v>9.2841603002536688E-2</v>
      </c>
      <c r="R29" s="32">
        <f>SUM(R11:R28)</f>
        <v>0.54523755523713546</v>
      </c>
      <c r="S29" s="32">
        <f t="shared" ref="S29:AA29" si="9">SUM(S11:S28)</f>
        <v>0</v>
      </c>
      <c r="T29" s="32">
        <f t="shared" si="9"/>
        <v>0.10821324157061642</v>
      </c>
      <c r="U29" s="32">
        <f t="shared" si="9"/>
        <v>0.65345079680775386</v>
      </c>
      <c r="V29" s="32">
        <f t="shared" si="9"/>
        <v>0.85090355133948825</v>
      </c>
      <c r="W29" s="32">
        <f t="shared" si="9"/>
        <v>1.1633493426889525</v>
      </c>
      <c r="X29" s="32">
        <f t="shared" si="9"/>
        <v>2.6677036908362006</v>
      </c>
      <c r="Y29" s="32">
        <f t="shared" si="9"/>
        <v>0.59221558491450421</v>
      </c>
      <c r="Z29" s="32">
        <f t="shared" si="9"/>
        <v>0</v>
      </c>
      <c r="AA29" s="32">
        <f t="shared" si="9"/>
        <v>0.11769073195413003</v>
      </c>
      <c r="AB29" s="32">
        <f>SUM(AB11:AB28)</f>
        <v>0.70990631686863415</v>
      </c>
      <c r="AC29" s="32">
        <f>AB29*$A$8/$H29</f>
        <v>1.668594564474246E-3</v>
      </c>
      <c r="AD29" s="32">
        <f>SUM(AD11:AD28)</f>
        <v>3.4036142053579566</v>
      </c>
      <c r="AE29" s="32">
        <f t="shared" ref="AE29:AF29" si="10">SUM(AE11:AE28)</f>
        <v>3.3238552648255899</v>
      </c>
      <c r="AF29" s="32">
        <f t="shared" si="10"/>
        <v>7.4373757870521686</v>
      </c>
      <c r="AG29" s="32">
        <f>AF29*$A$8/$H29</f>
        <v>1.7481130280636789E-2</v>
      </c>
      <c r="AH29" s="32">
        <f t="shared" ref="AH29" si="11">SUM(AH11:AH28)</f>
        <v>127596.98499183988</v>
      </c>
      <c r="AI29" s="32">
        <f t="shared" ref="AI29" si="12">SUM(AI11:AI28)</f>
        <v>0</v>
      </c>
      <c r="AJ29" s="32">
        <f t="shared" ref="AJ29" si="13">SUM(AJ11:AJ28)</f>
        <v>4135.7557984670821</v>
      </c>
      <c r="AK29" s="32">
        <f>SUM(AK11:AK28)</f>
        <v>131732.74079030674</v>
      </c>
      <c r="AL29" s="32">
        <f>AK29*$A$8/$H29</f>
        <v>309.63034138865885</v>
      </c>
      <c r="AM29" s="32">
        <f t="shared" ref="AM29" si="14">SUM(AM11:AM28)</f>
        <v>1.1508543122349464</v>
      </c>
      <c r="AN29" s="32">
        <f t="shared" ref="AN29" si="15">SUM(AN11:AN28)</f>
        <v>0</v>
      </c>
      <c r="AO29" s="32">
        <f t="shared" ref="AO29" si="16">SUM(AO11:AO28)</f>
        <v>4.2560701497255016</v>
      </c>
      <c r="AP29" s="32">
        <f t="shared" ref="AP29" si="17">SUM(AP11:AP28)</f>
        <v>5.406924461960446</v>
      </c>
      <c r="AQ29" s="32">
        <f t="shared" ref="AQ29" si="18">SUM(AQ11:AQ28)</f>
        <v>2.314793237087891</v>
      </c>
      <c r="AR29" s="32">
        <f t="shared" ref="AR29" si="19">SUM(AR11:AR28)</f>
        <v>0</v>
      </c>
      <c r="AS29" s="32">
        <f t="shared" ref="AS29" si="20">SUM(AS11:AS28)</f>
        <v>1.892705269265023</v>
      </c>
      <c r="AT29" s="32">
        <f t="shared" ref="AT29" si="21">SUM(AT11:AT28)</f>
        <v>4.2074985063529136</v>
      </c>
      <c r="AU29" s="32">
        <f t="shared" ref="AU29" si="22">SUM(AU11:AU28)</f>
        <v>4.5609248721706717</v>
      </c>
      <c r="AV29" s="32">
        <f t="shared" ref="AV29" si="23">SUM(AV11:AV28)</f>
        <v>0</v>
      </c>
      <c r="AW29" s="32">
        <f t="shared" ref="AW29" si="24">SUM(AW11:AW28)</f>
        <v>19.897024246009764</v>
      </c>
      <c r="AX29" s="32">
        <f t="shared" ref="AX29" si="25">SUM(AX11:AX28)</f>
        <v>24.457949118180437</v>
      </c>
      <c r="AY29" s="32">
        <f t="shared" ref="AY29" si="26">SUM(AY11:AY28)</f>
        <v>17.524918883652145</v>
      </c>
      <c r="AZ29" s="32">
        <f t="shared" ref="AZ29" si="27">SUM(AZ11:AZ28)</f>
        <v>5.1257290378136258</v>
      </c>
      <c r="BA29" s="32">
        <f t="shared" ref="BA29" si="28">SUM(BA11:BA28)</f>
        <v>13.500840298093287</v>
      </c>
      <c r="BB29" s="32">
        <f t="shared" ref="BB29" si="29">SUM(BB11:BB28)</f>
        <v>60.609437337739436</v>
      </c>
      <c r="BC29" s="32">
        <f t="shared" si="2"/>
        <v>5.7487023269206079E-2</v>
      </c>
      <c r="BD29">
        <f t="shared" ref="BD29" si="30">SUM(BD11:BD28)</f>
        <v>6.6442711822891143</v>
      </c>
      <c r="BE29">
        <f t="shared" ref="BE29" si="31">SUM(BE11:BE28)</f>
        <v>0</v>
      </c>
      <c r="BF29">
        <f t="shared" ref="BF29" si="32">SUM(BF11:BF28)</f>
        <v>21.784721674898012</v>
      </c>
      <c r="BG29">
        <f t="shared" ref="BG29" si="33">SUM(BG11:BG28)</f>
        <v>28.42899285718714</v>
      </c>
      <c r="BH29">
        <f t="shared" ref="BH29" si="34">SUM(BH11:BH28)</f>
        <v>17.524918883652145</v>
      </c>
      <c r="BI29">
        <f t="shared" ref="BI29" si="35">SUM(BI11:BI28)</f>
        <v>5.1257290378115092</v>
      </c>
      <c r="BJ29">
        <f t="shared" ref="BJ29" si="36">SUM(BJ11:BJ28)</f>
        <v>13.500840298087716</v>
      </c>
      <c r="BK29">
        <f t="shared" ref="BK29" si="37">SUM(BK11:BK28)</f>
        <v>64.580481076738451</v>
      </c>
      <c r="BL29">
        <f t="shared" ref="BL29" si="38">SUM(BL11:BL28)</f>
        <v>333.16656760958676</v>
      </c>
      <c r="BM29">
        <f t="shared" ref="BM29" si="39">SUM(BM11:BM28)</f>
        <v>0</v>
      </c>
      <c r="BN29">
        <f t="shared" ref="BN29" si="40">SUM(BN11:BN28)</f>
        <v>194.26635068163677</v>
      </c>
      <c r="BO29">
        <f t="shared" ref="BO29" si="41">SUM(BO11:BO28)</f>
        <v>527.43291829122256</v>
      </c>
      <c r="BP29">
        <f>SUM(BP11:BP28)</f>
        <v>1.2612762662374777</v>
      </c>
      <c r="BQ29">
        <f t="shared" ref="BQ29" si="42">SUM(BQ11:BQ28)</f>
        <v>0</v>
      </c>
      <c r="BR29">
        <f t="shared" ref="BR29" si="43">SUM(BR11:BR28)</f>
        <v>4.0886156591926681E-2</v>
      </c>
      <c r="BS29">
        <f t="shared" ref="BS29" si="44">SUM(BS11:BS28)</f>
        <v>1.3021624228294046</v>
      </c>
      <c r="BT29">
        <f t="shared" ref="BT29" si="45">SUM(BT11:BT28)</f>
        <v>14.983479835783927</v>
      </c>
      <c r="BU29">
        <f t="shared" ref="BU29" si="46">SUM(BU11:BU28)</f>
        <v>13885.169508148963</v>
      </c>
    </row>
    <row r="32" spans="1:73" x14ac:dyDescent="0.45">
      <c r="A32" t="s">
        <v>4</v>
      </c>
      <c r="B32" t="s">
        <v>112</v>
      </c>
      <c r="C32" t="s">
        <v>113</v>
      </c>
      <c r="D32" t="s">
        <v>114</v>
      </c>
      <c r="E32" t="s">
        <v>5</v>
      </c>
      <c r="F32" t="s">
        <v>6</v>
      </c>
      <c r="G32" t="s">
        <v>7</v>
      </c>
      <c r="H32" t="s">
        <v>153</v>
      </c>
      <c r="I32" t="s">
        <v>154</v>
      </c>
      <c r="J32" t="s">
        <v>155</v>
      </c>
      <c r="K32" t="s">
        <v>9</v>
      </c>
      <c r="L32" t="s">
        <v>156</v>
      </c>
      <c r="M32" t="s">
        <v>26</v>
      </c>
      <c r="N32" t="s">
        <v>27</v>
      </c>
      <c r="O32" t="s">
        <v>28</v>
      </c>
      <c r="P32" t="s">
        <v>29</v>
      </c>
      <c r="Q32" s="1" t="s">
        <v>159</v>
      </c>
      <c r="R32" t="s">
        <v>120</v>
      </c>
      <c r="S32" t="s">
        <v>121</v>
      </c>
      <c r="T32" t="s">
        <v>122</v>
      </c>
      <c r="U32" t="s">
        <v>123</v>
      </c>
      <c r="V32" t="s">
        <v>124</v>
      </c>
      <c r="W32" t="s">
        <v>125</v>
      </c>
      <c r="X32" t="s">
        <v>126</v>
      </c>
      <c r="Y32" t="s">
        <v>34</v>
      </c>
      <c r="Z32" t="s">
        <v>35</v>
      </c>
      <c r="AA32" t="s">
        <v>36</v>
      </c>
      <c r="AB32" t="s">
        <v>37</v>
      </c>
      <c r="AC32" t="s">
        <v>161</v>
      </c>
      <c r="AD32" t="s">
        <v>38</v>
      </c>
      <c r="AE32" t="s">
        <v>39</v>
      </c>
      <c r="AF32" t="s">
        <v>40</v>
      </c>
      <c r="AG32" t="s">
        <v>61</v>
      </c>
      <c r="AH32" t="s">
        <v>30</v>
      </c>
      <c r="AI32" t="s">
        <v>31</v>
      </c>
      <c r="AJ32" t="s">
        <v>32</v>
      </c>
      <c r="AK32" t="s">
        <v>33</v>
      </c>
      <c r="AL32" t="s">
        <v>163</v>
      </c>
      <c r="AM32" t="s">
        <v>115</v>
      </c>
      <c r="AN32" t="s">
        <v>116</v>
      </c>
      <c r="AO32" t="s">
        <v>117</v>
      </c>
      <c r="AP32" t="s">
        <v>118</v>
      </c>
      <c r="AQ32" t="s">
        <v>127</v>
      </c>
      <c r="AR32" t="s">
        <v>128</v>
      </c>
      <c r="AS32" t="s">
        <v>129</v>
      </c>
      <c r="AT32" t="s">
        <v>130</v>
      </c>
      <c r="AU32" t="s">
        <v>10</v>
      </c>
      <c r="AV32" t="s">
        <v>11</v>
      </c>
      <c r="AW32" t="s">
        <v>12</v>
      </c>
      <c r="AX32" t="s">
        <v>13</v>
      </c>
      <c r="AY32" t="s">
        <v>14</v>
      </c>
      <c r="AZ32" t="s">
        <v>131</v>
      </c>
      <c r="BA32" t="s">
        <v>132</v>
      </c>
      <c r="BB32" t="s">
        <v>15</v>
      </c>
      <c r="BC32" t="s">
        <v>164</v>
      </c>
      <c r="BD32" t="s">
        <v>16</v>
      </c>
      <c r="BE32" t="s">
        <v>17</v>
      </c>
      <c r="BF32" t="s">
        <v>18</v>
      </c>
      <c r="BG32" t="s">
        <v>19</v>
      </c>
      <c r="BH32" t="s">
        <v>20</v>
      </c>
      <c r="BI32" t="s">
        <v>134</v>
      </c>
      <c r="BJ32" t="s">
        <v>135</v>
      </c>
      <c r="BK32" t="s">
        <v>21</v>
      </c>
      <c r="BL32" t="s">
        <v>22</v>
      </c>
      <c r="BM32" t="s">
        <v>23</v>
      </c>
      <c r="BN32" t="s">
        <v>24</v>
      </c>
      <c r="BO32" t="s">
        <v>25</v>
      </c>
      <c r="BP32" t="s">
        <v>137</v>
      </c>
      <c r="BQ32" t="s">
        <v>138</v>
      </c>
      <c r="BR32" t="s">
        <v>139</v>
      </c>
      <c r="BS32" t="s">
        <v>140</v>
      </c>
      <c r="BT32" t="s">
        <v>157</v>
      </c>
      <c r="BU32" t="s">
        <v>141</v>
      </c>
    </row>
    <row r="33" spans="1:73" x14ac:dyDescent="0.45">
      <c r="A33" t="s">
        <v>142</v>
      </c>
      <c r="B33">
        <v>2023</v>
      </c>
      <c r="C33" t="s">
        <v>41</v>
      </c>
      <c r="D33" t="s">
        <v>143</v>
      </c>
      <c r="E33" t="s">
        <v>143</v>
      </c>
      <c r="F33" t="s">
        <v>146</v>
      </c>
      <c r="G33">
        <v>155478.38570572599</v>
      </c>
      <c r="H33">
        <v>6683890.1111583803</v>
      </c>
      <c r="I33">
        <v>0</v>
      </c>
      <c r="J33">
        <v>6683890.1111583803</v>
      </c>
      <c r="K33">
        <v>769785.41415656905</v>
      </c>
      <c r="L33">
        <v>2580533.2343784501</v>
      </c>
      <c r="M33">
        <v>0</v>
      </c>
      <c r="N33">
        <v>0</v>
      </c>
      <c r="O33">
        <v>0</v>
      </c>
      <c r="P33">
        <v>0</v>
      </c>
      <c r="Q33" s="1">
        <f t="shared" ref="Q33:Q50" si="47">P33*$A$8/$H33</f>
        <v>0</v>
      </c>
      <c r="R33">
        <v>0</v>
      </c>
      <c r="S33">
        <v>0</v>
      </c>
      <c r="T33">
        <v>0</v>
      </c>
      <c r="U33">
        <v>0</v>
      </c>
      <c r="V33">
        <v>1.4735455341011E-2</v>
      </c>
      <c r="W33">
        <v>1.1281538798957399E-2</v>
      </c>
      <c r="X33">
        <v>2.60169941399685E-2</v>
      </c>
      <c r="Y33">
        <v>0</v>
      </c>
      <c r="Z33">
        <v>0</v>
      </c>
      <c r="AA33">
        <v>0</v>
      </c>
      <c r="AB33">
        <v>0</v>
      </c>
      <c r="AC33" s="1">
        <f t="shared" ref="AC33:AC50" si="48">AB33*$A$8/$H33</f>
        <v>0</v>
      </c>
      <c r="AD33">
        <v>5.89418213640443E-2</v>
      </c>
      <c r="AE33">
        <v>3.2232967997021397E-2</v>
      </c>
      <c r="AF33">
        <v>9.1174789361065697E-2</v>
      </c>
      <c r="AG33" s="1">
        <f>AF33*$A$8/$H33</f>
        <v>1.2374889459722664E-2</v>
      </c>
      <c r="AH33">
        <v>0</v>
      </c>
      <c r="AI33">
        <v>0</v>
      </c>
      <c r="AJ33">
        <v>0</v>
      </c>
      <c r="AK33">
        <v>0</v>
      </c>
      <c r="AL33" s="1">
        <f>AK33*$A$8/$H33</f>
        <v>0</v>
      </c>
      <c r="AM33">
        <v>0</v>
      </c>
      <c r="AN33">
        <v>0</v>
      </c>
      <c r="AO33">
        <v>0</v>
      </c>
      <c r="AP33">
        <v>0</v>
      </c>
      <c r="AQ33">
        <v>0</v>
      </c>
      <c r="AR33">
        <v>0</v>
      </c>
      <c r="AS33">
        <v>0</v>
      </c>
      <c r="AT33">
        <v>0</v>
      </c>
      <c r="AU33">
        <v>0</v>
      </c>
      <c r="AV33">
        <v>0</v>
      </c>
      <c r="AW33">
        <v>0</v>
      </c>
      <c r="AX33">
        <v>0</v>
      </c>
      <c r="AY33">
        <v>0</v>
      </c>
      <c r="AZ33">
        <v>0</v>
      </c>
      <c r="BA33">
        <v>0</v>
      </c>
      <c r="BB33">
        <v>0</v>
      </c>
      <c r="BC33" s="1">
        <f>AX33*$A$8/$H33</f>
        <v>0</v>
      </c>
      <c r="BD33">
        <v>0</v>
      </c>
      <c r="BE33">
        <v>0</v>
      </c>
      <c r="BF33">
        <v>0</v>
      </c>
      <c r="BG33">
        <v>0</v>
      </c>
      <c r="BH33">
        <v>0</v>
      </c>
      <c r="BI33">
        <v>0</v>
      </c>
      <c r="BJ33">
        <v>0</v>
      </c>
      <c r="BK33">
        <v>0</v>
      </c>
      <c r="BL33">
        <v>0</v>
      </c>
      <c r="BM33">
        <v>0</v>
      </c>
      <c r="BN33">
        <v>0</v>
      </c>
      <c r="BO33">
        <v>0</v>
      </c>
      <c r="BP33">
        <v>0</v>
      </c>
      <c r="BQ33">
        <v>0</v>
      </c>
      <c r="BR33">
        <v>0</v>
      </c>
      <c r="BS33">
        <v>0</v>
      </c>
      <c r="BT33">
        <v>0</v>
      </c>
      <c r="BU33">
        <v>0</v>
      </c>
    </row>
    <row r="34" spans="1:73" x14ac:dyDescent="0.45">
      <c r="A34" t="s">
        <v>142</v>
      </c>
      <c r="B34">
        <v>2023</v>
      </c>
      <c r="C34" t="s">
        <v>42</v>
      </c>
      <c r="D34" t="s">
        <v>143</v>
      </c>
      <c r="E34" t="s">
        <v>143</v>
      </c>
      <c r="F34" t="s">
        <v>146</v>
      </c>
      <c r="G34">
        <v>577.41976936786102</v>
      </c>
      <c r="H34">
        <v>21334.593130830599</v>
      </c>
      <c r="I34">
        <v>0</v>
      </c>
      <c r="J34">
        <v>21334.593130830599</v>
      </c>
      <c r="K34">
        <v>2724.2068429939</v>
      </c>
      <c r="L34">
        <v>8236.91378829524</v>
      </c>
      <c r="M34">
        <v>0</v>
      </c>
      <c r="N34">
        <v>0</v>
      </c>
      <c r="O34">
        <v>0</v>
      </c>
      <c r="P34">
        <v>0</v>
      </c>
      <c r="Q34" s="1">
        <f t="shared" si="47"/>
        <v>0</v>
      </c>
      <c r="R34">
        <v>0</v>
      </c>
      <c r="S34">
        <v>0</v>
      </c>
      <c r="T34">
        <v>0</v>
      </c>
      <c r="U34">
        <v>0</v>
      </c>
      <c r="V34">
        <v>4.70347266441686E-5</v>
      </c>
      <c r="W34">
        <v>3.6188273233949402E-5</v>
      </c>
      <c r="X34">
        <v>8.3222999878118003E-5</v>
      </c>
      <c r="Y34">
        <v>0</v>
      </c>
      <c r="Z34">
        <v>0</v>
      </c>
      <c r="AA34">
        <v>0</v>
      </c>
      <c r="AB34">
        <v>0</v>
      </c>
      <c r="AC34" s="1">
        <f t="shared" si="48"/>
        <v>0</v>
      </c>
      <c r="AD34">
        <v>1.8813890657667399E-4</v>
      </c>
      <c r="AE34">
        <v>1.03395066382712E-4</v>
      </c>
      <c r="AF34">
        <v>2.9153397295938701E-4</v>
      </c>
      <c r="AG34" s="1">
        <f>AF34*$A$8/$H34</f>
        <v>1.2396545161996486E-2</v>
      </c>
      <c r="AH34">
        <v>0</v>
      </c>
      <c r="AI34">
        <v>0</v>
      </c>
      <c r="AJ34">
        <v>0</v>
      </c>
      <c r="AK34">
        <v>0</v>
      </c>
      <c r="AL34" s="1">
        <f>AK34*$A$8/$H34</f>
        <v>0</v>
      </c>
      <c r="AM34">
        <v>0</v>
      </c>
      <c r="AN34">
        <v>0</v>
      </c>
      <c r="AO34">
        <v>0</v>
      </c>
      <c r="AP34">
        <v>0</v>
      </c>
      <c r="AQ34">
        <v>0</v>
      </c>
      <c r="AR34">
        <v>0</v>
      </c>
      <c r="AS34">
        <v>0</v>
      </c>
      <c r="AT34">
        <v>0</v>
      </c>
      <c r="AU34">
        <v>0</v>
      </c>
      <c r="AV34">
        <v>0</v>
      </c>
      <c r="AW34">
        <v>0</v>
      </c>
      <c r="AX34">
        <v>0</v>
      </c>
      <c r="AY34">
        <v>0</v>
      </c>
      <c r="AZ34">
        <v>0</v>
      </c>
      <c r="BA34">
        <v>0</v>
      </c>
      <c r="BB34">
        <v>0</v>
      </c>
      <c r="BC34" s="1">
        <f t="shared" ref="BC34:BC50" si="49">AX34*$A$8/$H34</f>
        <v>0</v>
      </c>
      <c r="BD34">
        <v>0</v>
      </c>
      <c r="BE34">
        <v>0</v>
      </c>
      <c r="BF34">
        <v>0</v>
      </c>
      <c r="BG34">
        <v>0</v>
      </c>
      <c r="BH34">
        <v>0</v>
      </c>
      <c r="BI34">
        <v>0</v>
      </c>
      <c r="BJ34">
        <v>0</v>
      </c>
      <c r="BK34">
        <v>0</v>
      </c>
      <c r="BL34">
        <v>0</v>
      </c>
      <c r="BM34">
        <v>0</v>
      </c>
      <c r="BN34">
        <v>0</v>
      </c>
      <c r="BO34">
        <v>0</v>
      </c>
      <c r="BP34">
        <v>0</v>
      </c>
      <c r="BQ34">
        <v>0</v>
      </c>
      <c r="BR34">
        <v>0</v>
      </c>
      <c r="BS34">
        <v>0</v>
      </c>
      <c r="BT34">
        <v>0</v>
      </c>
      <c r="BU34">
        <v>0</v>
      </c>
    </row>
    <row r="35" spans="1:73" x14ac:dyDescent="0.45">
      <c r="A35" t="s">
        <v>142</v>
      </c>
      <c r="B35">
        <v>2023</v>
      </c>
      <c r="C35" t="s">
        <v>43</v>
      </c>
      <c r="D35" t="s">
        <v>143</v>
      </c>
      <c r="E35" t="s">
        <v>143</v>
      </c>
      <c r="F35" t="s">
        <v>146</v>
      </c>
      <c r="G35">
        <v>4245.1707612489599</v>
      </c>
      <c r="H35">
        <v>149478.45289664</v>
      </c>
      <c r="I35">
        <v>0</v>
      </c>
      <c r="J35">
        <v>149478.45289664</v>
      </c>
      <c r="K35">
        <v>21756.246765129101</v>
      </c>
      <c r="L35">
        <v>57711.019946197499</v>
      </c>
      <c r="M35">
        <v>0</v>
      </c>
      <c r="N35">
        <v>0</v>
      </c>
      <c r="O35">
        <v>0</v>
      </c>
      <c r="P35">
        <v>0</v>
      </c>
      <c r="Q35" s="1">
        <f t="shared" si="47"/>
        <v>0</v>
      </c>
      <c r="R35">
        <v>0</v>
      </c>
      <c r="S35">
        <v>0</v>
      </c>
      <c r="T35">
        <v>0</v>
      </c>
      <c r="U35">
        <v>0</v>
      </c>
      <c r="V35">
        <v>3.2954357873488799E-4</v>
      </c>
      <c r="W35">
        <v>2.5121624451054599E-4</v>
      </c>
      <c r="X35">
        <v>5.8075982324543496E-4</v>
      </c>
      <c r="Y35">
        <v>0</v>
      </c>
      <c r="Z35">
        <v>0</v>
      </c>
      <c r="AA35">
        <v>0</v>
      </c>
      <c r="AB35">
        <v>0</v>
      </c>
      <c r="AC35" s="1">
        <f t="shared" si="48"/>
        <v>0</v>
      </c>
      <c r="AD35">
        <v>1.31817431493955E-3</v>
      </c>
      <c r="AE35">
        <v>7.1776069860156203E-4</v>
      </c>
      <c r="AF35">
        <v>2.0359350135411101E-3</v>
      </c>
      <c r="AG35" s="1">
        <f>AF35*$A$8/$H35</f>
        <v>1.2356093266073724E-2</v>
      </c>
      <c r="AH35">
        <v>0</v>
      </c>
      <c r="AI35">
        <v>0</v>
      </c>
      <c r="AJ35">
        <v>0</v>
      </c>
      <c r="AK35">
        <v>0</v>
      </c>
      <c r="AL35" s="1">
        <f>AK35*$A$8/$H35</f>
        <v>0</v>
      </c>
      <c r="AM35">
        <v>0</v>
      </c>
      <c r="AN35">
        <v>0</v>
      </c>
      <c r="AO35">
        <v>0</v>
      </c>
      <c r="AP35">
        <v>0</v>
      </c>
      <c r="AQ35">
        <v>0</v>
      </c>
      <c r="AR35">
        <v>0</v>
      </c>
      <c r="AS35">
        <v>0</v>
      </c>
      <c r="AT35">
        <v>0</v>
      </c>
      <c r="AU35">
        <v>0</v>
      </c>
      <c r="AV35">
        <v>0</v>
      </c>
      <c r="AW35">
        <v>0</v>
      </c>
      <c r="AX35">
        <v>0</v>
      </c>
      <c r="AY35">
        <v>0</v>
      </c>
      <c r="AZ35">
        <v>0</v>
      </c>
      <c r="BA35">
        <v>0</v>
      </c>
      <c r="BB35">
        <v>0</v>
      </c>
      <c r="BC35" s="1">
        <f t="shared" si="49"/>
        <v>0</v>
      </c>
      <c r="BD35">
        <v>0</v>
      </c>
      <c r="BE35">
        <v>0</v>
      </c>
      <c r="BF35">
        <v>0</v>
      </c>
      <c r="BG35">
        <v>0</v>
      </c>
      <c r="BH35">
        <v>0</v>
      </c>
      <c r="BI35">
        <v>0</v>
      </c>
      <c r="BJ35">
        <v>0</v>
      </c>
      <c r="BK35">
        <v>0</v>
      </c>
      <c r="BL35">
        <v>0</v>
      </c>
      <c r="BM35">
        <v>0</v>
      </c>
      <c r="BN35">
        <v>0</v>
      </c>
      <c r="BO35">
        <v>0</v>
      </c>
      <c r="BP35">
        <v>0</v>
      </c>
      <c r="BQ35">
        <v>0</v>
      </c>
      <c r="BR35">
        <v>0</v>
      </c>
      <c r="BS35">
        <v>0</v>
      </c>
      <c r="BT35">
        <v>0</v>
      </c>
      <c r="BU35">
        <v>0</v>
      </c>
    </row>
    <row r="36" spans="1:73" x14ac:dyDescent="0.45">
      <c r="A36" t="s">
        <v>142</v>
      </c>
      <c r="B36">
        <v>2024</v>
      </c>
      <c r="C36" t="s">
        <v>41</v>
      </c>
      <c r="D36" t="s">
        <v>143</v>
      </c>
      <c r="E36" t="s">
        <v>143</v>
      </c>
      <c r="F36" t="s">
        <v>146</v>
      </c>
      <c r="G36">
        <v>170277.95990829499</v>
      </c>
      <c r="H36">
        <v>7478623.3892122302</v>
      </c>
      <c r="I36">
        <v>0</v>
      </c>
      <c r="J36">
        <v>7478623.3892122302</v>
      </c>
      <c r="K36">
        <v>838926.30425026303</v>
      </c>
      <c r="L36">
        <v>2887365.87261419</v>
      </c>
      <c r="M36">
        <v>0</v>
      </c>
      <c r="N36">
        <v>0</v>
      </c>
      <c r="O36">
        <v>0</v>
      </c>
      <c r="P36">
        <v>0</v>
      </c>
      <c r="Q36" s="1">
        <f>P36*$A$8/$H36</f>
        <v>0</v>
      </c>
      <c r="R36">
        <v>0</v>
      </c>
      <c r="S36">
        <v>0</v>
      </c>
      <c r="T36">
        <v>0</v>
      </c>
      <c r="U36">
        <v>0</v>
      </c>
      <c r="V36">
        <v>1.6487542304144599E-2</v>
      </c>
      <c r="W36">
        <v>1.26297720901407E-2</v>
      </c>
      <c r="X36">
        <v>2.9117314394285301E-2</v>
      </c>
      <c r="Y36">
        <v>0</v>
      </c>
      <c r="Z36">
        <v>0</v>
      </c>
      <c r="AA36">
        <v>0</v>
      </c>
      <c r="AB36">
        <v>0</v>
      </c>
      <c r="AC36" s="1">
        <f t="shared" si="48"/>
        <v>0</v>
      </c>
      <c r="AD36">
        <v>6.5950169216578494E-2</v>
      </c>
      <c r="AE36">
        <v>3.6085063114687899E-2</v>
      </c>
      <c r="AF36">
        <v>0.102035232331266</v>
      </c>
      <c r="AG36" s="1">
        <f>AF36*$A$8/$H36</f>
        <v>1.2377255468695286E-2</v>
      </c>
      <c r="AH36">
        <v>0</v>
      </c>
      <c r="AI36">
        <v>0</v>
      </c>
      <c r="AJ36">
        <v>0</v>
      </c>
      <c r="AK36">
        <v>0</v>
      </c>
      <c r="AL36" s="1">
        <f>AK36*$A$8/$H36</f>
        <v>0</v>
      </c>
      <c r="AM36">
        <v>0</v>
      </c>
      <c r="AN36">
        <v>0</v>
      </c>
      <c r="AO36">
        <v>0</v>
      </c>
      <c r="AP36">
        <v>0</v>
      </c>
      <c r="AQ36">
        <v>0</v>
      </c>
      <c r="AR36">
        <v>0</v>
      </c>
      <c r="AS36">
        <v>0</v>
      </c>
      <c r="AT36">
        <v>0</v>
      </c>
      <c r="AU36">
        <v>0</v>
      </c>
      <c r="AV36">
        <v>0</v>
      </c>
      <c r="AW36">
        <v>0</v>
      </c>
      <c r="AX36">
        <v>0</v>
      </c>
      <c r="AY36">
        <v>0</v>
      </c>
      <c r="AZ36">
        <v>0</v>
      </c>
      <c r="BA36">
        <v>0</v>
      </c>
      <c r="BB36">
        <v>0</v>
      </c>
      <c r="BC36" s="1">
        <f t="shared" si="49"/>
        <v>0</v>
      </c>
      <c r="BD36">
        <v>0</v>
      </c>
      <c r="BE36">
        <v>0</v>
      </c>
      <c r="BF36">
        <v>0</v>
      </c>
      <c r="BG36">
        <v>0</v>
      </c>
      <c r="BH36">
        <v>0</v>
      </c>
      <c r="BI36">
        <v>0</v>
      </c>
      <c r="BJ36">
        <v>0</v>
      </c>
      <c r="BK36">
        <v>0</v>
      </c>
      <c r="BL36">
        <v>0</v>
      </c>
      <c r="BM36">
        <v>0</v>
      </c>
      <c r="BN36">
        <v>0</v>
      </c>
      <c r="BO36">
        <v>0</v>
      </c>
      <c r="BP36">
        <v>0</v>
      </c>
      <c r="BQ36">
        <v>0</v>
      </c>
      <c r="BR36">
        <v>0</v>
      </c>
      <c r="BS36">
        <v>0</v>
      </c>
      <c r="BT36">
        <v>0</v>
      </c>
      <c r="BU36">
        <v>0</v>
      </c>
    </row>
    <row r="37" spans="1:73" x14ac:dyDescent="0.45">
      <c r="A37" t="s">
        <v>142</v>
      </c>
      <c r="B37">
        <v>2024</v>
      </c>
      <c r="C37" t="s">
        <v>42</v>
      </c>
      <c r="D37" t="s">
        <v>143</v>
      </c>
      <c r="E37" t="s">
        <v>143</v>
      </c>
      <c r="F37" t="s">
        <v>146</v>
      </c>
      <c r="G37">
        <v>648.77286481650594</v>
      </c>
      <c r="H37">
        <v>25321.6776386278</v>
      </c>
      <c r="I37">
        <v>0</v>
      </c>
      <c r="J37">
        <v>25321.6776386278</v>
      </c>
      <c r="K37">
        <v>3078.2892591188402</v>
      </c>
      <c r="L37">
        <v>9776.2574802972194</v>
      </c>
      <c r="M37">
        <v>0</v>
      </c>
      <c r="N37">
        <v>0</v>
      </c>
      <c r="O37">
        <v>0</v>
      </c>
      <c r="P37">
        <v>0</v>
      </c>
      <c r="Q37" s="1">
        <f t="shared" si="47"/>
        <v>0</v>
      </c>
      <c r="R37">
        <v>0</v>
      </c>
      <c r="S37">
        <v>0</v>
      </c>
      <c r="T37">
        <v>0</v>
      </c>
      <c r="U37">
        <v>0</v>
      </c>
      <c r="V37">
        <v>5.5824743345281101E-5</v>
      </c>
      <c r="W37">
        <v>4.29026591707061E-5</v>
      </c>
      <c r="X37">
        <v>9.8727402515987303E-5</v>
      </c>
      <c r="Y37">
        <v>0</v>
      </c>
      <c r="Z37">
        <v>0</v>
      </c>
      <c r="AA37">
        <v>0</v>
      </c>
      <c r="AB37">
        <v>0</v>
      </c>
      <c r="AC37" s="1">
        <f t="shared" si="48"/>
        <v>0</v>
      </c>
      <c r="AD37">
        <v>2.23298973381124E-4</v>
      </c>
      <c r="AE37">
        <v>1.22579026202017E-4</v>
      </c>
      <c r="AF37">
        <v>3.4587799958314198E-4</v>
      </c>
      <c r="AG37" s="1">
        <f t="shared" ref="AG37:AG50" si="50">AF37*$A$8/$H37</f>
        <v>1.2391569687040546E-2</v>
      </c>
      <c r="AH37">
        <v>0</v>
      </c>
      <c r="AI37">
        <v>0</v>
      </c>
      <c r="AJ37">
        <v>0</v>
      </c>
      <c r="AK37">
        <v>0</v>
      </c>
      <c r="AL37" s="1">
        <f t="shared" ref="AL37:AL49" si="51">AK37*$A$8/$H37</f>
        <v>0</v>
      </c>
      <c r="AM37">
        <v>0</v>
      </c>
      <c r="AN37">
        <v>0</v>
      </c>
      <c r="AO37">
        <v>0</v>
      </c>
      <c r="AP37">
        <v>0</v>
      </c>
      <c r="AQ37">
        <v>0</v>
      </c>
      <c r="AR37">
        <v>0</v>
      </c>
      <c r="AS37">
        <v>0</v>
      </c>
      <c r="AT37">
        <v>0</v>
      </c>
      <c r="AU37">
        <v>0</v>
      </c>
      <c r="AV37">
        <v>0</v>
      </c>
      <c r="AW37">
        <v>0</v>
      </c>
      <c r="AX37">
        <v>0</v>
      </c>
      <c r="AY37">
        <v>0</v>
      </c>
      <c r="AZ37">
        <v>0</v>
      </c>
      <c r="BA37">
        <v>0</v>
      </c>
      <c r="BB37">
        <v>0</v>
      </c>
      <c r="BC37" s="1">
        <f t="shared" si="49"/>
        <v>0</v>
      </c>
      <c r="BD37">
        <v>0</v>
      </c>
      <c r="BE37">
        <v>0</v>
      </c>
      <c r="BF37">
        <v>0</v>
      </c>
      <c r="BG37">
        <v>0</v>
      </c>
      <c r="BH37">
        <v>0</v>
      </c>
      <c r="BI37">
        <v>0</v>
      </c>
      <c r="BJ37">
        <v>0</v>
      </c>
      <c r="BK37">
        <v>0</v>
      </c>
      <c r="BL37">
        <v>0</v>
      </c>
      <c r="BM37">
        <v>0</v>
      </c>
      <c r="BN37">
        <v>0</v>
      </c>
      <c r="BO37">
        <v>0</v>
      </c>
      <c r="BP37">
        <v>0</v>
      </c>
      <c r="BQ37">
        <v>0</v>
      </c>
      <c r="BR37">
        <v>0</v>
      </c>
      <c r="BS37">
        <v>0</v>
      </c>
      <c r="BT37">
        <v>0</v>
      </c>
      <c r="BU37">
        <v>0</v>
      </c>
    </row>
    <row r="38" spans="1:73" x14ac:dyDescent="0.45">
      <c r="A38" t="s">
        <v>142</v>
      </c>
      <c r="B38">
        <v>2024</v>
      </c>
      <c r="C38" t="s">
        <v>43</v>
      </c>
      <c r="D38" t="s">
        <v>143</v>
      </c>
      <c r="E38" t="s">
        <v>143</v>
      </c>
      <c r="F38" t="s">
        <v>146</v>
      </c>
      <c r="G38">
        <v>6167.7083193906801</v>
      </c>
      <c r="H38">
        <v>214063.68297136901</v>
      </c>
      <c r="I38">
        <v>0</v>
      </c>
      <c r="J38">
        <v>214063.68297136901</v>
      </c>
      <c r="K38">
        <v>31487.981768270802</v>
      </c>
      <c r="L38">
        <v>82646.249264163402</v>
      </c>
      <c r="M38">
        <v>0</v>
      </c>
      <c r="N38">
        <v>0</v>
      </c>
      <c r="O38">
        <v>0</v>
      </c>
      <c r="P38">
        <v>0</v>
      </c>
      <c r="Q38" s="1">
        <f>P38*$A$8/$H38</f>
        <v>0</v>
      </c>
      <c r="R38">
        <v>0</v>
      </c>
      <c r="S38">
        <v>0</v>
      </c>
      <c r="T38">
        <v>0</v>
      </c>
      <c r="U38">
        <v>0</v>
      </c>
      <c r="V38">
        <v>4.7192963799494502E-4</v>
      </c>
      <c r="W38">
        <v>3.5998856297485401E-4</v>
      </c>
      <c r="X38">
        <v>8.3191820096980001E-4</v>
      </c>
      <c r="Y38">
        <v>0</v>
      </c>
      <c r="Z38">
        <v>0</v>
      </c>
      <c r="AA38">
        <v>0</v>
      </c>
      <c r="AB38">
        <v>0</v>
      </c>
      <c r="AC38" s="1">
        <f t="shared" si="48"/>
        <v>0</v>
      </c>
      <c r="AD38">
        <v>1.8877185519797801E-3</v>
      </c>
      <c r="AE38">
        <v>1.02853875135672E-3</v>
      </c>
      <c r="AF38">
        <v>2.9162573033364998E-3</v>
      </c>
      <c r="AG38" s="1">
        <f>AF38*$A$8/$H38</f>
        <v>1.2358868375076819E-2</v>
      </c>
      <c r="AH38">
        <v>0</v>
      </c>
      <c r="AI38">
        <v>0</v>
      </c>
      <c r="AJ38">
        <v>0</v>
      </c>
      <c r="AK38">
        <v>0</v>
      </c>
      <c r="AL38" s="1">
        <f t="shared" si="51"/>
        <v>0</v>
      </c>
      <c r="AM38">
        <v>0</v>
      </c>
      <c r="AN38">
        <v>0</v>
      </c>
      <c r="AO38">
        <v>0</v>
      </c>
      <c r="AP38">
        <v>0</v>
      </c>
      <c r="AQ38">
        <v>0</v>
      </c>
      <c r="AR38">
        <v>0</v>
      </c>
      <c r="AS38">
        <v>0</v>
      </c>
      <c r="AT38">
        <v>0</v>
      </c>
      <c r="AU38">
        <v>0</v>
      </c>
      <c r="AV38">
        <v>0</v>
      </c>
      <c r="AW38">
        <v>0</v>
      </c>
      <c r="AX38">
        <v>0</v>
      </c>
      <c r="AY38">
        <v>0</v>
      </c>
      <c r="AZ38">
        <v>0</v>
      </c>
      <c r="BA38">
        <v>0</v>
      </c>
      <c r="BB38">
        <v>0</v>
      </c>
      <c r="BC38" s="1">
        <f t="shared" si="49"/>
        <v>0</v>
      </c>
      <c r="BD38">
        <v>0</v>
      </c>
      <c r="BE38">
        <v>0</v>
      </c>
      <c r="BF38">
        <v>0</v>
      </c>
      <c r="BG38">
        <v>0</v>
      </c>
      <c r="BH38">
        <v>0</v>
      </c>
      <c r="BI38">
        <v>0</v>
      </c>
      <c r="BJ38">
        <v>0</v>
      </c>
      <c r="BK38">
        <v>0</v>
      </c>
      <c r="BL38">
        <v>0</v>
      </c>
      <c r="BM38">
        <v>0</v>
      </c>
      <c r="BN38">
        <v>0</v>
      </c>
      <c r="BO38">
        <v>0</v>
      </c>
      <c r="BP38">
        <v>0</v>
      </c>
      <c r="BQ38">
        <v>0</v>
      </c>
      <c r="BR38">
        <v>0</v>
      </c>
      <c r="BS38">
        <v>0</v>
      </c>
      <c r="BT38">
        <v>0</v>
      </c>
      <c r="BU38">
        <v>0</v>
      </c>
    </row>
    <row r="39" spans="1:73" x14ac:dyDescent="0.45">
      <c r="A39" t="s">
        <v>142</v>
      </c>
      <c r="B39">
        <v>2025</v>
      </c>
      <c r="C39" t="s">
        <v>41</v>
      </c>
      <c r="D39" t="s">
        <v>143</v>
      </c>
      <c r="E39" t="s">
        <v>143</v>
      </c>
      <c r="F39" t="s">
        <v>146</v>
      </c>
      <c r="G39">
        <v>185077.64041599099</v>
      </c>
      <c r="H39">
        <v>8268405.9384042304</v>
      </c>
      <c r="I39">
        <v>0</v>
      </c>
      <c r="J39">
        <v>8268405.9384042304</v>
      </c>
      <c r="K39">
        <v>907675.63808379497</v>
      </c>
      <c r="L39">
        <v>3192287.1209033602</v>
      </c>
      <c r="M39">
        <v>0</v>
      </c>
      <c r="N39">
        <v>0</v>
      </c>
      <c r="O39">
        <v>0</v>
      </c>
      <c r="P39">
        <v>0</v>
      </c>
      <c r="Q39" s="1">
        <f t="shared" si="47"/>
        <v>0</v>
      </c>
      <c r="R39">
        <v>0</v>
      </c>
      <c r="S39">
        <v>0</v>
      </c>
      <c r="T39">
        <v>0</v>
      </c>
      <c r="U39">
        <v>0</v>
      </c>
      <c r="V39">
        <v>1.8228714778434699E-2</v>
      </c>
      <c r="W39">
        <v>1.39700889942869E-2</v>
      </c>
      <c r="X39">
        <v>3.21988037727216E-2</v>
      </c>
      <c r="Y39">
        <v>0</v>
      </c>
      <c r="Z39">
        <v>0</v>
      </c>
      <c r="AA39">
        <v>0</v>
      </c>
      <c r="AB39">
        <v>0</v>
      </c>
      <c r="AC39" s="1">
        <f t="shared" si="48"/>
        <v>0</v>
      </c>
      <c r="AD39">
        <v>7.2914859113738795E-2</v>
      </c>
      <c r="AE39">
        <v>3.9914539983676903E-2</v>
      </c>
      <c r="AF39">
        <v>0.112829399097415</v>
      </c>
      <c r="AG39" s="1">
        <f t="shared" si="50"/>
        <v>1.2379307351707379E-2</v>
      </c>
      <c r="AH39">
        <v>0</v>
      </c>
      <c r="AI39">
        <v>0</v>
      </c>
      <c r="AJ39">
        <v>0</v>
      </c>
      <c r="AK39">
        <v>0</v>
      </c>
      <c r="AL39" s="1">
        <f t="shared" si="51"/>
        <v>0</v>
      </c>
      <c r="AM39">
        <v>0</v>
      </c>
      <c r="AN39">
        <v>0</v>
      </c>
      <c r="AO39">
        <v>0</v>
      </c>
      <c r="AP39">
        <v>0</v>
      </c>
      <c r="AQ39">
        <v>0</v>
      </c>
      <c r="AR39">
        <v>0</v>
      </c>
      <c r="AS39">
        <v>0</v>
      </c>
      <c r="AT39">
        <v>0</v>
      </c>
      <c r="AU39">
        <v>0</v>
      </c>
      <c r="AV39">
        <v>0</v>
      </c>
      <c r="AW39">
        <v>0</v>
      </c>
      <c r="AX39">
        <v>0</v>
      </c>
      <c r="AY39">
        <v>0</v>
      </c>
      <c r="AZ39">
        <v>0</v>
      </c>
      <c r="BA39">
        <v>0</v>
      </c>
      <c r="BB39">
        <v>0</v>
      </c>
      <c r="BC39" s="1">
        <f t="shared" si="49"/>
        <v>0</v>
      </c>
      <c r="BD39">
        <v>0</v>
      </c>
      <c r="BE39">
        <v>0</v>
      </c>
      <c r="BF39">
        <v>0</v>
      </c>
      <c r="BG39">
        <v>0</v>
      </c>
      <c r="BH39">
        <v>0</v>
      </c>
      <c r="BI39">
        <v>0</v>
      </c>
      <c r="BJ39">
        <v>0</v>
      </c>
      <c r="BK39">
        <v>0</v>
      </c>
      <c r="BL39">
        <v>0</v>
      </c>
      <c r="BM39">
        <v>0</v>
      </c>
      <c r="BN39">
        <v>0</v>
      </c>
      <c r="BO39">
        <v>0</v>
      </c>
      <c r="BP39">
        <v>0</v>
      </c>
      <c r="BQ39">
        <v>0</v>
      </c>
      <c r="BR39">
        <v>0</v>
      </c>
      <c r="BS39">
        <v>0</v>
      </c>
      <c r="BT39">
        <v>0</v>
      </c>
      <c r="BU39">
        <v>0</v>
      </c>
    </row>
    <row r="40" spans="1:73" x14ac:dyDescent="0.45">
      <c r="A40" t="s">
        <v>142</v>
      </c>
      <c r="B40">
        <v>2025</v>
      </c>
      <c r="C40" t="s">
        <v>42</v>
      </c>
      <c r="D40" t="s">
        <v>143</v>
      </c>
      <c r="E40" t="s">
        <v>143</v>
      </c>
      <c r="F40" t="s">
        <v>146</v>
      </c>
      <c r="G40">
        <v>748.54165484387795</v>
      </c>
      <c r="H40">
        <v>30778.2103975303</v>
      </c>
      <c r="I40">
        <v>0</v>
      </c>
      <c r="J40">
        <v>30778.2103975303</v>
      </c>
      <c r="K40">
        <v>3576.1776364617099</v>
      </c>
      <c r="L40">
        <v>11882.92947739</v>
      </c>
      <c r="M40">
        <v>0</v>
      </c>
      <c r="N40">
        <v>0</v>
      </c>
      <c r="O40">
        <v>0</v>
      </c>
      <c r="P40">
        <v>0</v>
      </c>
      <c r="Q40" s="1">
        <f>P40*$A$8/$H40</f>
        <v>0</v>
      </c>
      <c r="R40">
        <v>0</v>
      </c>
      <c r="S40">
        <v>0</v>
      </c>
      <c r="T40">
        <v>0</v>
      </c>
      <c r="U40">
        <v>0</v>
      </c>
      <c r="V40">
        <v>6.7854338902416497E-5</v>
      </c>
      <c r="W40">
        <v>5.2090167317524599E-5</v>
      </c>
      <c r="X40">
        <v>1.1994450621994099E-4</v>
      </c>
      <c r="Y40">
        <v>0</v>
      </c>
      <c r="Z40">
        <v>0</v>
      </c>
      <c r="AA40">
        <v>0</v>
      </c>
      <c r="AB40">
        <v>0</v>
      </c>
      <c r="AC40" s="1">
        <f t="shared" si="48"/>
        <v>0</v>
      </c>
      <c r="AD40">
        <v>2.7141735560966599E-4</v>
      </c>
      <c r="AE40">
        <v>1.48829049478641E-4</v>
      </c>
      <c r="AF40">
        <v>4.2024640508830799E-4</v>
      </c>
      <c r="AG40" s="1">
        <f t="shared" si="50"/>
        <v>1.2386725221380259E-2</v>
      </c>
      <c r="AH40">
        <v>0</v>
      </c>
      <c r="AI40">
        <v>0</v>
      </c>
      <c r="AJ40">
        <v>0</v>
      </c>
      <c r="AK40">
        <v>0</v>
      </c>
      <c r="AL40" s="1">
        <f t="shared" si="51"/>
        <v>0</v>
      </c>
      <c r="AM40">
        <v>0</v>
      </c>
      <c r="AN40">
        <v>0</v>
      </c>
      <c r="AO40">
        <v>0</v>
      </c>
      <c r="AP40">
        <v>0</v>
      </c>
      <c r="AQ40">
        <v>0</v>
      </c>
      <c r="AR40">
        <v>0</v>
      </c>
      <c r="AS40">
        <v>0</v>
      </c>
      <c r="AT40">
        <v>0</v>
      </c>
      <c r="AU40">
        <v>0</v>
      </c>
      <c r="AV40">
        <v>0</v>
      </c>
      <c r="AW40">
        <v>0</v>
      </c>
      <c r="AX40">
        <v>0</v>
      </c>
      <c r="AY40">
        <v>0</v>
      </c>
      <c r="AZ40">
        <v>0</v>
      </c>
      <c r="BA40">
        <v>0</v>
      </c>
      <c r="BB40">
        <v>0</v>
      </c>
      <c r="BC40" s="1">
        <f t="shared" si="49"/>
        <v>0</v>
      </c>
      <c r="BD40">
        <v>0</v>
      </c>
      <c r="BE40">
        <v>0</v>
      </c>
      <c r="BF40">
        <v>0</v>
      </c>
      <c r="BG40">
        <v>0</v>
      </c>
      <c r="BH40">
        <v>0</v>
      </c>
      <c r="BI40">
        <v>0</v>
      </c>
      <c r="BJ40">
        <v>0</v>
      </c>
      <c r="BK40">
        <v>0</v>
      </c>
      <c r="BL40">
        <v>0</v>
      </c>
      <c r="BM40">
        <v>0</v>
      </c>
      <c r="BN40">
        <v>0</v>
      </c>
      <c r="BO40">
        <v>0</v>
      </c>
      <c r="BP40">
        <v>0</v>
      </c>
      <c r="BQ40">
        <v>0</v>
      </c>
      <c r="BR40">
        <v>0</v>
      </c>
      <c r="BS40">
        <v>0</v>
      </c>
      <c r="BT40">
        <v>0</v>
      </c>
      <c r="BU40">
        <v>0</v>
      </c>
    </row>
    <row r="41" spans="1:73" x14ac:dyDescent="0.45">
      <c r="A41" t="s">
        <v>142</v>
      </c>
      <c r="B41">
        <v>2025</v>
      </c>
      <c r="C41" t="s">
        <v>43</v>
      </c>
      <c r="D41" t="s">
        <v>143</v>
      </c>
      <c r="E41" t="s">
        <v>143</v>
      </c>
      <c r="F41" t="s">
        <v>146</v>
      </c>
      <c r="G41">
        <v>8354.5779170467904</v>
      </c>
      <c r="H41">
        <v>284518.80775783601</v>
      </c>
      <c r="I41">
        <v>0</v>
      </c>
      <c r="J41">
        <v>284518.80775783601</v>
      </c>
      <c r="K41">
        <v>42480.712822214096</v>
      </c>
      <c r="L41">
        <v>109847.742409634</v>
      </c>
      <c r="M41">
        <v>0</v>
      </c>
      <c r="N41">
        <v>0</v>
      </c>
      <c r="O41">
        <v>0</v>
      </c>
      <c r="P41">
        <v>0</v>
      </c>
      <c r="Q41" s="1">
        <f t="shared" si="47"/>
        <v>0</v>
      </c>
      <c r="R41">
        <v>0</v>
      </c>
      <c r="S41">
        <v>0</v>
      </c>
      <c r="T41">
        <v>0</v>
      </c>
      <c r="U41">
        <v>0</v>
      </c>
      <c r="V41">
        <v>6.2725659992436699E-4</v>
      </c>
      <c r="W41">
        <v>4.7876668919688098E-4</v>
      </c>
      <c r="X41">
        <v>1.10602328912124E-3</v>
      </c>
      <c r="Y41">
        <v>0</v>
      </c>
      <c r="Z41">
        <v>0</v>
      </c>
      <c r="AA41">
        <v>0</v>
      </c>
      <c r="AB41">
        <v>0</v>
      </c>
      <c r="AC41" s="1">
        <f t="shared" si="48"/>
        <v>0</v>
      </c>
      <c r="AD41">
        <v>2.5090263996974701E-3</v>
      </c>
      <c r="AE41">
        <v>1.3679048262768001E-3</v>
      </c>
      <c r="AF41">
        <v>3.8769312259742698E-3</v>
      </c>
      <c r="AG41" s="1">
        <f t="shared" si="50"/>
        <v>1.2361551357367526E-2</v>
      </c>
      <c r="AH41">
        <v>0</v>
      </c>
      <c r="AI41">
        <v>0</v>
      </c>
      <c r="AJ41">
        <v>0</v>
      </c>
      <c r="AK41">
        <v>0</v>
      </c>
      <c r="AL41" s="1">
        <f t="shared" si="51"/>
        <v>0</v>
      </c>
      <c r="AM41">
        <v>0</v>
      </c>
      <c r="AN41">
        <v>0</v>
      </c>
      <c r="AO41">
        <v>0</v>
      </c>
      <c r="AP41">
        <v>0</v>
      </c>
      <c r="AQ41">
        <v>0</v>
      </c>
      <c r="AR41">
        <v>0</v>
      </c>
      <c r="AS41">
        <v>0</v>
      </c>
      <c r="AT41">
        <v>0</v>
      </c>
      <c r="AU41">
        <v>0</v>
      </c>
      <c r="AV41">
        <v>0</v>
      </c>
      <c r="AW41">
        <v>0</v>
      </c>
      <c r="AX41">
        <v>0</v>
      </c>
      <c r="AY41">
        <v>0</v>
      </c>
      <c r="AZ41">
        <v>0</v>
      </c>
      <c r="BA41">
        <v>0</v>
      </c>
      <c r="BB41">
        <v>0</v>
      </c>
      <c r="BC41" s="1">
        <f t="shared" si="49"/>
        <v>0</v>
      </c>
      <c r="BD41">
        <v>0</v>
      </c>
      <c r="BE41">
        <v>0</v>
      </c>
      <c r="BF41">
        <v>0</v>
      </c>
      <c r="BG41">
        <v>0</v>
      </c>
      <c r="BH41">
        <v>0</v>
      </c>
      <c r="BI41">
        <v>0</v>
      </c>
      <c r="BJ41">
        <v>0</v>
      </c>
      <c r="BK41">
        <v>0</v>
      </c>
      <c r="BL41">
        <v>0</v>
      </c>
      <c r="BM41">
        <v>0</v>
      </c>
      <c r="BN41">
        <v>0</v>
      </c>
      <c r="BO41">
        <v>0</v>
      </c>
      <c r="BP41">
        <v>0</v>
      </c>
      <c r="BQ41">
        <v>0</v>
      </c>
      <c r="BR41">
        <v>0</v>
      </c>
      <c r="BS41">
        <v>0</v>
      </c>
      <c r="BT41">
        <v>0</v>
      </c>
      <c r="BU41">
        <v>0</v>
      </c>
    </row>
    <row r="42" spans="1:73" x14ac:dyDescent="0.45">
      <c r="A42" t="s">
        <v>142</v>
      </c>
      <c r="B42">
        <v>2023</v>
      </c>
      <c r="C42" t="s">
        <v>41</v>
      </c>
      <c r="D42" t="s">
        <v>143</v>
      </c>
      <c r="E42" t="s">
        <v>143</v>
      </c>
      <c r="F42" t="s">
        <v>158</v>
      </c>
      <c r="G42">
        <v>56229.508270225699</v>
      </c>
      <c r="H42">
        <v>2502936.39502679</v>
      </c>
      <c r="I42">
        <v>1270131.7073409499</v>
      </c>
      <c r="J42">
        <v>1232804.6876858301</v>
      </c>
      <c r="K42">
        <v>232509.01670550799</v>
      </c>
      <c r="L42">
        <v>372343.75914459501</v>
      </c>
      <c r="M42">
        <v>9.1802183334044E-3</v>
      </c>
      <c r="N42">
        <v>0</v>
      </c>
      <c r="O42">
        <v>2.98401003040401E-2</v>
      </c>
      <c r="P42">
        <v>3.9020318637444498E-2</v>
      </c>
      <c r="Q42" s="1">
        <f t="shared" si="47"/>
        <v>1.4142847510406353E-2</v>
      </c>
      <c r="R42">
        <v>1.8333624316104601E-3</v>
      </c>
      <c r="S42">
        <v>0</v>
      </c>
      <c r="T42">
        <v>5.4890470324461804E-4</v>
      </c>
      <c r="U42">
        <v>2.3822671348550802E-3</v>
      </c>
      <c r="V42">
        <v>5.5180301975246799E-3</v>
      </c>
      <c r="W42">
        <v>3.7281860629231902E-3</v>
      </c>
      <c r="X42">
        <v>1.16284833953029E-2</v>
      </c>
      <c r="Y42">
        <v>1.9939489219705001E-3</v>
      </c>
      <c r="Z42">
        <v>0</v>
      </c>
      <c r="AA42">
        <v>5.9698394732443899E-4</v>
      </c>
      <c r="AB42">
        <v>2.5909328692949401E-3</v>
      </c>
      <c r="AC42" s="1">
        <f t="shared" si="48"/>
        <v>9.3907917104947938E-4</v>
      </c>
      <c r="AD42">
        <v>2.2072120790098699E-2</v>
      </c>
      <c r="AE42">
        <v>1.06519601797805E-2</v>
      </c>
      <c r="AF42">
        <v>3.5315013839174202E-2</v>
      </c>
      <c r="AG42" s="1">
        <f t="shared" si="50"/>
        <v>1.2799866146557967E-2</v>
      </c>
      <c r="AH42">
        <v>387.08444122764303</v>
      </c>
      <c r="AI42">
        <v>0</v>
      </c>
      <c r="AJ42">
        <v>16.926061140297101</v>
      </c>
      <c r="AK42">
        <v>404.01050236793998</v>
      </c>
      <c r="AL42" s="1">
        <f t="shared" si="51"/>
        <v>146.43291308516717</v>
      </c>
      <c r="AM42">
        <v>1.2417218234361E-3</v>
      </c>
      <c r="AN42">
        <v>0</v>
      </c>
      <c r="AO42">
        <v>1.1026007932124E-2</v>
      </c>
      <c r="AP42">
        <v>1.22677297555601E-2</v>
      </c>
      <c r="AQ42">
        <v>1.66244646045852E-3</v>
      </c>
      <c r="AR42">
        <v>0</v>
      </c>
      <c r="AS42">
        <v>5.3902720306201E-3</v>
      </c>
      <c r="AT42">
        <v>7.0527184910786304E-3</v>
      </c>
      <c r="AU42">
        <v>3.9321459133615502E-3</v>
      </c>
      <c r="AV42">
        <v>0</v>
      </c>
      <c r="AW42">
        <v>4.4916124154962898E-2</v>
      </c>
      <c r="AX42">
        <v>4.8848270068324498E-2</v>
      </c>
      <c r="AY42">
        <v>2.7073000209699501E-2</v>
      </c>
      <c r="AZ42">
        <v>1.04708139351133E-2</v>
      </c>
      <c r="BA42">
        <v>9.2507520010718693E-3</v>
      </c>
      <c r="BB42">
        <v>9.5642836214209298E-2</v>
      </c>
      <c r="BC42" s="1">
        <f>AX42*$A$8/$H42</f>
        <v>1.7704971636508023E-2</v>
      </c>
      <c r="BD42">
        <v>5.7377780863905898E-3</v>
      </c>
      <c r="BE42">
        <v>0</v>
      </c>
      <c r="BF42">
        <v>4.9177502258137301E-2</v>
      </c>
      <c r="BG42">
        <v>5.4915280344527903E-2</v>
      </c>
      <c r="BH42">
        <v>2.7073000209699501E-2</v>
      </c>
      <c r="BI42">
        <v>1.0470813935109E-2</v>
      </c>
      <c r="BJ42">
        <v>9.2507520010680702E-3</v>
      </c>
      <c r="BK42">
        <v>0.101709846490404</v>
      </c>
      <c r="BL42">
        <v>0.59272120971976805</v>
      </c>
      <c r="BM42">
        <v>0</v>
      </c>
      <c r="BN42">
        <v>0.34890477307115397</v>
      </c>
      <c r="BO42">
        <v>0.94162598279092202</v>
      </c>
      <c r="BP42">
        <v>3.8267237838844098E-3</v>
      </c>
      <c r="BQ42">
        <v>0</v>
      </c>
      <c r="BR42">
        <v>1.6733134643085501E-4</v>
      </c>
      <c r="BS42">
        <v>3.9940551303152601E-3</v>
      </c>
      <c r="BT42">
        <v>5.4123937053601703E-2</v>
      </c>
      <c r="BU42">
        <v>42.6024026753093</v>
      </c>
    </row>
    <row r="43" spans="1:73" x14ac:dyDescent="0.45">
      <c r="A43" t="s">
        <v>142</v>
      </c>
      <c r="B43">
        <v>2023</v>
      </c>
      <c r="C43" t="s">
        <v>42</v>
      </c>
      <c r="D43" t="s">
        <v>143</v>
      </c>
      <c r="E43" t="s">
        <v>143</v>
      </c>
      <c r="F43" t="s">
        <v>158</v>
      </c>
      <c r="G43">
        <v>169.59076894331599</v>
      </c>
      <c r="H43">
        <v>8185.0754041095597</v>
      </c>
      <c r="I43">
        <v>3774.00363438467</v>
      </c>
      <c r="J43">
        <v>4411.0717697248801</v>
      </c>
      <c r="K43">
        <v>701.25782960511799</v>
      </c>
      <c r="L43">
        <v>1332.27514544827</v>
      </c>
      <c r="M43">
        <v>2.72345781222498E-5</v>
      </c>
      <c r="N43">
        <v>0</v>
      </c>
      <c r="O43">
        <v>9.0059415065541602E-5</v>
      </c>
      <c r="P43">
        <v>1.1729399318779101E-4</v>
      </c>
      <c r="Q43" s="1">
        <f>P43*$A$8/$H43</f>
        <v>1.300016749468688E-2</v>
      </c>
      <c r="R43">
        <v>3.56018594148902E-6</v>
      </c>
      <c r="S43">
        <v>0</v>
      </c>
      <c r="T43">
        <v>1.09273270712816E-6</v>
      </c>
      <c r="U43">
        <v>4.6529186486171802E-6</v>
      </c>
      <c r="V43">
        <v>1.8045002397437901E-5</v>
      </c>
      <c r="W43">
        <v>1.22782282283066E-5</v>
      </c>
      <c r="X43">
        <v>3.4976149274361798E-5</v>
      </c>
      <c r="Y43">
        <v>3.8720270458530199E-6</v>
      </c>
      <c r="Z43">
        <v>0</v>
      </c>
      <c r="AA43">
        <v>1.1884465208912101E-6</v>
      </c>
      <c r="AB43">
        <v>5.0604735667442397E-6</v>
      </c>
      <c r="AC43" s="1">
        <f t="shared" si="48"/>
        <v>5.6087274533132988E-4</v>
      </c>
      <c r="AD43">
        <v>7.2180009589751793E-5</v>
      </c>
      <c r="AE43">
        <v>3.5080652080876101E-5</v>
      </c>
      <c r="AF43">
        <v>1.12321135237372E-4</v>
      </c>
      <c r="AG43" s="1">
        <f t="shared" si="50"/>
        <v>1.2449005542350334E-2</v>
      </c>
      <c r="AH43">
        <v>1.1484045413899799</v>
      </c>
      <c r="AI43">
        <v>0</v>
      </c>
      <c r="AJ43">
        <v>5.4827248717634697E-2</v>
      </c>
      <c r="AK43">
        <v>1.2032317901076199</v>
      </c>
      <c r="AL43" s="1">
        <f t="shared" si="51"/>
        <v>133.35904406705092</v>
      </c>
      <c r="AM43">
        <v>3.6698614271152E-6</v>
      </c>
      <c r="AN43">
        <v>0</v>
      </c>
      <c r="AO43">
        <v>3.3225491973490397E-5</v>
      </c>
      <c r="AP43">
        <v>3.68953534006057E-5</v>
      </c>
      <c r="AQ43">
        <v>4.9121557273959796E-6</v>
      </c>
      <c r="AR43">
        <v>0</v>
      </c>
      <c r="AS43">
        <v>1.6218227212868399E-5</v>
      </c>
      <c r="AT43">
        <v>2.1130382940264401E-5</v>
      </c>
      <c r="AU43">
        <v>1.16471462643211E-5</v>
      </c>
      <c r="AV43">
        <v>0</v>
      </c>
      <c r="AW43">
        <v>1.3557251474520101E-4</v>
      </c>
      <c r="AX43">
        <v>1.4721966100952199E-4</v>
      </c>
      <c r="AY43">
        <v>5.2599873300423102E-5</v>
      </c>
      <c r="AZ43">
        <v>1.9024373083511899E-5</v>
      </c>
      <c r="BA43">
        <v>1.6829006677921001E-5</v>
      </c>
      <c r="BB43">
        <v>2.35672914071378E-4</v>
      </c>
      <c r="BC43" s="1">
        <f t="shared" si="49"/>
        <v>1.6316950251413411E-2</v>
      </c>
      <c r="BD43">
        <v>1.6995488488186999E-5</v>
      </c>
      <c r="BE43">
        <v>0</v>
      </c>
      <c r="BF43">
        <v>1.48434838834749E-4</v>
      </c>
      <c r="BG43">
        <v>1.65430327322936E-4</v>
      </c>
      <c r="BH43">
        <v>5.2599873300423102E-5</v>
      </c>
      <c r="BI43">
        <v>1.9024373083504001E-5</v>
      </c>
      <c r="BJ43">
        <v>1.6829006677914001E-5</v>
      </c>
      <c r="BK43">
        <v>2.5388358038477702E-4</v>
      </c>
      <c r="BL43">
        <v>1.7565931058773901E-3</v>
      </c>
      <c r="BM43">
        <v>0</v>
      </c>
      <c r="BN43">
        <v>1.0536054366083001E-3</v>
      </c>
      <c r="BO43">
        <v>2.8101985424856899E-3</v>
      </c>
      <c r="BP43">
        <v>1.1353148057618399E-5</v>
      </c>
      <c r="BQ43">
        <v>0</v>
      </c>
      <c r="BR43">
        <v>5.42023172017216E-7</v>
      </c>
      <c r="BS43">
        <v>1.1895171229635601E-5</v>
      </c>
      <c r="BT43">
        <v>1.74725279456953E-4</v>
      </c>
      <c r="BU43">
        <v>0.126879288863669</v>
      </c>
    </row>
    <row r="44" spans="1:73" x14ac:dyDescent="0.45">
      <c r="A44" t="s">
        <v>142</v>
      </c>
      <c r="B44">
        <v>2023</v>
      </c>
      <c r="C44" t="s">
        <v>43</v>
      </c>
      <c r="D44" t="s">
        <v>143</v>
      </c>
      <c r="E44" t="s">
        <v>143</v>
      </c>
      <c r="F44" t="s">
        <v>158</v>
      </c>
      <c r="G44">
        <v>6606.2248717061302</v>
      </c>
      <c r="H44">
        <v>307308.69486746402</v>
      </c>
      <c r="I44">
        <v>147673.15410569901</v>
      </c>
      <c r="J44">
        <v>159635.54076176399</v>
      </c>
      <c r="K44">
        <v>27316.7398454594</v>
      </c>
      <c r="L44">
        <v>48214.691211056597</v>
      </c>
      <c r="M44">
        <v>1.0660045518563999E-3</v>
      </c>
      <c r="N44">
        <v>0</v>
      </c>
      <c r="O44">
        <v>3.5080456801558301E-3</v>
      </c>
      <c r="P44">
        <v>4.5740502320122303E-3</v>
      </c>
      <c r="Q44" s="1">
        <f t="shared" si="47"/>
        <v>1.3502741149311166E-2</v>
      </c>
      <c r="R44">
        <v>1.73245706512279E-4</v>
      </c>
      <c r="S44">
        <v>0</v>
      </c>
      <c r="T44">
        <v>5.2816265601640999E-5</v>
      </c>
      <c r="U44">
        <v>2.2606197211391999E-4</v>
      </c>
      <c r="V44">
        <v>6.7749970059563405E-4</v>
      </c>
      <c r="W44">
        <v>4.5920108800153597E-4</v>
      </c>
      <c r="X44">
        <v>1.36276276071109E-3</v>
      </c>
      <c r="Y44">
        <v>1.88420512922113E-4</v>
      </c>
      <c r="Z44">
        <v>0</v>
      </c>
      <c r="AA44">
        <v>5.7442507844120499E-5</v>
      </c>
      <c r="AB44">
        <v>2.4586302076623397E-4</v>
      </c>
      <c r="AC44" s="1">
        <f t="shared" si="48"/>
        <v>7.257954240117091E-4</v>
      </c>
      <c r="AD44">
        <v>2.7099988023825301E-3</v>
      </c>
      <c r="AE44">
        <v>1.3120031085758199E-3</v>
      </c>
      <c r="AF44">
        <v>4.2678649317245904E-3</v>
      </c>
      <c r="AG44" s="1">
        <f t="shared" si="50"/>
        <v>1.2598872445689753E-2</v>
      </c>
      <c r="AH44">
        <v>44.941770653351</v>
      </c>
      <c r="AI44">
        <v>0</v>
      </c>
      <c r="AJ44">
        <v>2.3201262350112999</v>
      </c>
      <c r="AK44">
        <v>47.261896888362301</v>
      </c>
      <c r="AL44" s="1">
        <f t="shared" si="51"/>
        <v>139.51861644253245</v>
      </c>
      <c r="AM44">
        <v>1.4375087893167101E-4</v>
      </c>
      <c r="AN44">
        <v>0</v>
      </c>
      <c r="AO44">
        <v>1.29490732530435E-3</v>
      </c>
      <c r="AP44">
        <v>1.43865820423602E-3</v>
      </c>
      <c r="AQ44">
        <v>1.9246825365325701E-4</v>
      </c>
      <c r="AR44">
        <v>0</v>
      </c>
      <c r="AS44">
        <v>6.3237722550395204E-4</v>
      </c>
      <c r="AT44">
        <v>8.2484547915721005E-4</v>
      </c>
      <c r="AU44">
        <v>4.5598001637270499E-4</v>
      </c>
      <c r="AV44">
        <v>0</v>
      </c>
      <c r="AW44">
        <v>5.2808886660413697E-3</v>
      </c>
      <c r="AX44">
        <v>5.7368686824140697E-3</v>
      </c>
      <c r="AY44">
        <v>2.2668529578317299E-3</v>
      </c>
      <c r="AZ44">
        <v>7.8809344168741702E-4</v>
      </c>
      <c r="BA44">
        <v>7.33047733920859E-4</v>
      </c>
      <c r="BB44">
        <v>9.5248628158540894E-3</v>
      </c>
      <c r="BC44" s="1">
        <f>AX44*$A$8/$H44</f>
        <v>1.6935418042435667E-2</v>
      </c>
      <c r="BD44">
        <v>6.6536496951576096E-4</v>
      </c>
      <c r="BE44">
        <v>0</v>
      </c>
      <c r="BF44">
        <v>5.7819083722192898E-3</v>
      </c>
      <c r="BG44">
        <v>6.4472733417350499E-3</v>
      </c>
      <c r="BH44">
        <v>2.2668529578317299E-3</v>
      </c>
      <c r="BI44">
        <v>7.8809344168709295E-4</v>
      </c>
      <c r="BJ44">
        <v>7.3304773392055705E-4</v>
      </c>
      <c r="BK44">
        <v>1.0235267475174401E-2</v>
      </c>
      <c r="BL44">
        <v>6.8734447151049399E-2</v>
      </c>
      <c r="BM44">
        <v>0</v>
      </c>
      <c r="BN44">
        <v>4.1039498710188901E-2</v>
      </c>
      <c r="BO44">
        <v>0.109773945861238</v>
      </c>
      <c r="BP44">
        <v>4.4429515715904499E-4</v>
      </c>
      <c r="BQ44">
        <v>0</v>
      </c>
      <c r="BR44">
        <v>2.2936809903735001E-5</v>
      </c>
      <c r="BS44">
        <v>4.6723196706277998E-4</v>
      </c>
      <c r="BT44">
        <v>6.8221787803729702E-3</v>
      </c>
      <c r="BU44">
        <v>4.9837079745101702</v>
      </c>
    </row>
    <row r="45" spans="1:73" x14ac:dyDescent="0.45">
      <c r="A45" t="s">
        <v>142</v>
      </c>
      <c r="B45">
        <v>2024</v>
      </c>
      <c r="C45" t="s">
        <v>41</v>
      </c>
      <c r="D45" t="s">
        <v>143</v>
      </c>
      <c r="E45" t="s">
        <v>143</v>
      </c>
      <c r="F45" t="s">
        <v>158</v>
      </c>
      <c r="G45">
        <v>61996.893444366702</v>
      </c>
      <c r="H45">
        <v>2737014.9098386299</v>
      </c>
      <c r="I45">
        <v>1356831.23060567</v>
      </c>
      <c r="J45">
        <v>1380183.6792329601</v>
      </c>
      <c r="K45">
        <v>256357.154401415</v>
      </c>
      <c r="L45">
        <v>416856.60718916898</v>
      </c>
      <c r="M45">
        <v>9.8061113547685801E-3</v>
      </c>
      <c r="N45">
        <v>0</v>
      </c>
      <c r="O45">
        <v>3.2900535579628999E-2</v>
      </c>
      <c r="P45">
        <v>4.2706646934397498E-2</v>
      </c>
      <c r="Q45" s="1">
        <f t="shared" si="47"/>
        <v>1.4155140098036811E-2</v>
      </c>
      <c r="R45">
        <v>1.86659284130828E-3</v>
      </c>
      <c r="S45">
        <v>0</v>
      </c>
      <c r="T45">
        <v>5.7837180778106702E-4</v>
      </c>
      <c r="U45">
        <v>2.44496464908935E-3</v>
      </c>
      <c r="V45">
        <v>6.0340849865676404E-3</v>
      </c>
      <c r="W45">
        <v>4.0927037099162001E-3</v>
      </c>
      <c r="X45">
        <v>1.25717533455732E-2</v>
      </c>
      <c r="Y45">
        <v>2.03009002448857E-3</v>
      </c>
      <c r="Z45">
        <v>0</v>
      </c>
      <c r="AA45">
        <v>6.2903211211225499E-4</v>
      </c>
      <c r="AB45">
        <v>2.6591221366008299E-3</v>
      </c>
      <c r="AC45" s="1">
        <f t="shared" si="48"/>
        <v>8.813674002362121E-4</v>
      </c>
      <c r="AD45">
        <v>2.4136339946270499E-2</v>
      </c>
      <c r="AE45">
        <v>1.1693439171189099E-2</v>
      </c>
      <c r="AF45">
        <v>3.8488901254060501E-2</v>
      </c>
      <c r="AG45" s="1">
        <f t="shared" si="50"/>
        <v>1.2757166122351704E-2</v>
      </c>
      <c r="AH45">
        <v>413.48419472129501</v>
      </c>
      <c r="AI45">
        <v>0</v>
      </c>
      <c r="AJ45">
        <v>18.3872284557048</v>
      </c>
      <c r="AK45">
        <v>431.871423177</v>
      </c>
      <c r="AL45" s="1">
        <f t="shared" si="51"/>
        <v>143.14400540036735</v>
      </c>
      <c r="AM45">
        <v>1.3212439937332701E-3</v>
      </c>
      <c r="AN45">
        <v>0</v>
      </c>
      <c r="AO45">
        <v>1.2109185599236001E-2</v>
      </c>
      <c r="AP45">
        <v>1.3430429592969299E-2</v>
      </c>
      <c r="AQ45">
        <v>1.76308951025231E-3</v>
      </c>
      <c r="AR45">
        <v>0</v>
      </c>
      <c r="AS45">
        <v>5.8987032358618499E-3</v>
      </c>
      <c r="AT45">
        <v>7.6617927461141702E-3</v>
      </c>
      <c r="AU45">
        <v>4.1998507743802498E-3</v>
      </c>
      <c r="AV45">
        <v>0</v>
      </c>
      <c r="AW45">
        <v>4.9523370745025698E-2</v>
      </c>
      <c r="AX45">
        <v>5.3723221519405999E-2</v>
      </c>
      <c r="AY45">
        <v>2.9925877022286398E-2</v>
      </c>
      <c r="AZ45">
        <v>1.1668256910392799E-2</v>
      </c>
      <c r="BA45">
        <v>1.05578502243874E-2</v>
      </c>
      <c r="BB45">
        <v>0.105875205676472</v>
      </c>
      <c r="BC45" s="1">
        <f t="shared" si="49"/>
        <v>1.7806589412023253E-2</v>
      </c>
      <c r="BD45">
        <v>6.1284123911741102E-3</v>
      </c>
      <c r="BE45">
        <v>0</v>
      </c>
      <c r="BF45">
        <v>5.4221857349972903E-2</v>
      </c>
      <c r="BG45">
        <v>6.0350269741147003E-2</v>
      </c>
      <c r="BH45">
        <v>2.9925877022286398E-2</v>
      </c>
      <c r="BI45">
        <v>1.1668256910387999E-2</v>
      </c>
      <c r="BJ45">
        <v>1.0557850224383001E-2</v>
      </c>
      <c r="BK45">
        <v>0.11250225389820399</v>
      </c>
      <c r="BL45">
        <v>0.63314086095863797</v>
      </c>
      <c r="BM45">
        <v>0</v>
      </c>
      <c r="BN45">
        <v>0.384689630241557</v>
      </c>
      <c r="BO45">
        <v>1.0178304912001901</v>
      </c>
      <c r="BP45">
        <v>4.0877122241907296E-3</v>
      </c>
      <c r="BQ45">
        <v>0</v>
      </c>
      <c r="BR45">
        <v>1.8177647292669599E-4</v>
      </c>
      <c r="BS45">
        <v>4.2694886971174203E-3</v>
      </c>
      <c r="BT45">
        <v>5.8566787085801202E-2</v>
      </c>
      <c r="BU45">
        <v>45.540301963213203</v>
      </c>
    </row>
    <row r="46" spans="1:73" x14ac:dyDescent="0.45">
      <c r="A46" t="s">
        <v>142</v>
      </c>
      <c r="B46">
        <v>2024</v>
      </c>
      <c r="C46" t="s">
        <v>42</v>
      </c>
      <c r="D46" t="s">
        <v>143</v>
      </c>
      <c r="E46" t="s">
        <v>143</v>
      </c>
      <c r="F46" t="s">
        <v>158</v>
      </c>
      <c r="G46">
        <v>264.82309332903202</v>
      </c>
      <c r="H46">
        <v>12620.311327792801</v>
      </c>
      <c r="I46">
        <v>5641.76543802166</v>
      </c>
      <c r="J46">
        <v>6978.5458897711496</v>
      </c>
      <c r="K46">
        <v>1095.0434909538101</v>
      </c>
      <c r="L46">
        <v>2107.7288526847501</v>
      </c>
      <c r="M46">
        <v>4.0710998850000698E-5</v>
      </c>
      <c r="N46">
        <v>0</v>
      </c>
      <c r="O46">
        <v>1.4063050117052E-4</v>
      </c>
      <c r="P46">
        <v>1.8134150002052101E-4</v>
      </c>
      <c r="Q46" s="1">
        <f t="shared" si="47"/>
        <v>1.3035358987842655E-2</v>
      </c>
      <c r="R46">
        <v>5.2072868866184198E-6</v>
      </c>
      <c r="S46">
        <v>0</v>
      </c>
      <c r="T46">
        <v>1.6700665023516499E-6</v>
      </c>
      <c r="U46">
        <v>6.8773533889700699E-6</v>
      </c>
      <c r="V46">
        <v>2.7823023848026399E-5</v>
      </c>
      <c r="W46">
        <v>1.9018674016518102E-5</v>
      </c>
      <c r="X46">
        <v>5.3719051253514601E-5</v>
      </c>
      <c r="Y46">
        <v>5.6633996066141898E-6</v>
      </c>
      <c r="Z46">
        <v>0</v>
      </c>
      <c r="AA46">
        <v>1.81634969963792E-6</v>
      </c>
      <c r="AB46">
        <v>7.4797493062521198E-6</v>
      </c>
      <c r="AC46" s="1">
        <f t="shared" si="48"/>
        <v>5.3766632202242718E-4</v>
      </c>
      <c r="AD46">
        <v>1.11292095392105E-4</v>
      </c>
      <c r="AE46">
        <v>5.4339068618623298E-5</v>
      </c>
      <c r="AF46">
        <v>1.7311091331698099E-4</v>
      </c>
      <c r="AG46" s="1">
        <f t="shared" si="50"/>
        <v>1.2443720271117209E-2</v>
      </c>
      <c r="AH46">
        <v>1.7166999557245</v>
      </c>
      <c r="AI46">
        <v>0</v>
      </c>
      <c r="AJ46">
        <v>8.3733858042282394E-2</v>
      </c>
      <c r="AK46">
        <v>1.8004338137667799</v>
      </c>
      <c r="AL46" s="1">
        <f t="shared" si="51"/>
        <v>129.42046411684464</v>
      </c>
      <c r="AM46">
        <v>5.4574423774944304E-6</v>
      </c>
      <c r="AN46">
        <v>0</v>
      </c>
      <c r="AO46">
        <v>5.1598764476065103E-5</v>
      </c>
      <c r="AP46">
        <v>5.7056206853559499E-5</v>
      </c>
      <c r="AQ46">
        <v>7.2705916216704498E-6</v>
      </c>
      <c r="AR46">
        <v>0</v>
      </c>
      <c r="AS46">
        <v>2.5061648652904301E-5</v>
      </c>
      <c r="AT46">
        <v>3.2332240274574801E-5</v>
      </c>
      <c r="AU46">
        <v>1.7410441347213199E-5</v>
      </c>
      <c r="AV46">
        <v>0</v>
      </c>
      <c r="AW46">
        <v>2.11699355574688E-4</v>
      </c>
      <c r="AX46">
        <v>2.2910979692190099E-4</v>
      </c>
      <c r="AY46">
        <v>8.0315536937011894E-5</v>
      </c>
      <c r="AZ46">
        <v>2.9168447528492501E-5</v>
      </c>
      <c r="BA46">
        <v>2.5282161130831601E-5</v>
      </c>
      <c r="BB46">
        <v>3.6387594251823701E-4</v>
      </c>
      <c r="BC46" s="1">
        <f t="shared" si="49"/>
        <v>1.6469084297696585E-2</v>
      </c>
      <c r="BD46">
        <v>2.54052751442857E-5</v>
      </c>
      <c r="BE46">
        <v>0</v>
      </c>
      <c r="BF46">
        <v>2.3178414728979E-4</v>
      </c>
      <c r="BG46">
        <v>2.5718942243407601E-4</v>
      </c>
      <c r="BH46">
        <v>8.0315536937011894E-5</v>
      </c>
      <c r="BI46">
        <v>2.91684475284805E-5</v>
      </c>
      <c r="BJ46">
        <v>2.5282161130821101E-5</v>
      </c>
      <c r="BK46">
        <v>3.9195556803039002E-4</v>
      </c>
      <c r="BL46">
        <v>2.6258198902867698E-3</v>
      </c>
      <c r="BM46">
        <v>0</v>
      </c>
      <c r="BN46">
        <v>1.6452221529978501E-3</v>
      </c>
      <c r="BO46">
        <v>4.2710420432846303E-3</v>
      </c>
      <c r="BP46">
        <v>1.6971326797660799E-5</v>
      </c>
      <c r="BQ46">
        <v>0</v>
      </c>
      <c r="BR46">
        <v>8.2779443438895898E-7</v>
      </c>
      <c r="BS46">
        <v>1.77991212320498E-5</v>
      </c>
      <c r="BT46">
        <v>2.6119716308901702E-4</v>
      </c>
      <c r="BU46">
        <v>0.18985349607194299</v>
      </c>
    </row>
    <row r="47" spans="1:73" x14ac:dyDescent="0.45">
      <c r="A47" t="s">
        <v>142</v>
      </c>
      <c r="B47">
        <v>2024</v>
      </c>
      <c r="C47" t="s">
        <v>43</v>
      </c>
      <c r="D47" t="s">
        <v>143</v>
      </c>
      <c r="E47" t="s">
        <v>143</v>
      </c>
      <c r="F47" t="s">
        <v>158</v>
      </c>
      <c r="G47">
        <v>8247.7885360436503</v>
      </c>
      <c r="H47">
        <v>376654.04907913302</v>
      </c>
      <c r="I47">
        <v>176343.35753078401</v>
      </c>
      <c r="J47">
        <v>200310.691548348</v>
      </c>
      <c r="K47">
        <v>34104.605597732298</v>
      </c>
      <c r="L47">
        <v>60499.799062227801</v>
      </c>
      <c r="M47">
        <v>1.27284237257334E-3</v>
      </c>
      <c r="N47">
        <v>0</v>
      </c>
      <c r="O47">
        <v>4.3797632429837096E-3</v>
      </c>
      <c r="P47">
        <v>5.65260561555706E-3</v>
      </c>
      <c r="Q47" s="1">
        <f t="shared" si="47"/>
        <v>1.3614506568789798E-2</v>
      </c>
      <c r="R47">
        <v>1.96780698670575E-4</v>
      </c>
      <c r="S47">
        <v>0</v>
      </c>
      <c r="T47">
        <v>6.2696111374123395E-5</v>
      </c>
      <c r="U47">
        <v>2.5947681004469801E-4</v>
      </c>
      <c r="V47">
        <v>8.3038003721079697E-4</v>
      </c>
      <c r="W47">
        <v>5.6521867834525695E-4</v>
      </c>
      <c r="X47">
        <v>1.65507552560075E-3</v>
      </c>
      <c r="Y47">
        <v>2.14016964247559E-4</v>
      </c>
      <c r="Z47">
        <v>0</v>
      </c>
      <c r="AA47">
        <v>6.8187741567477295E-5</v>
      </c>
      <c r="AB47">
        <v>2.8220470581503699E-4</v>
      </c>
      <c r="AC47" s="1">
        <f t="shared" si="48"/>
        <v>6.7970031563639884E-4</v>
      </c>
      <c r="AD47">
        <v>3.3215201488431801E-3</v>
      </c>
      <c r="AE47">
        <v>1.6149105095578701E-3</v>
      </c>
      <c r="AF47">
        <v>5.2186353642161001E-3</v>
      </c>
      <c r="AG47" s="1">
        <f t="shared" si="50"/>
        <v>1.2569273407417262E-2</v>
      </c>
      <c r="AH47">
        <v>53.661787561882797</v>
      </c>
      <c r="AI47">
        <v>0</v>
      </c>
      <c r="AJ47">
        <v>2.8429440771503698</v>
      </c>
      <c r="AK47">
        <v>56.504731639033103</v>
      </c>
      <c r="AL47" s="1">
        <f t="shared" si="51"/>
        <v>136.09370481289247</v>
      </c>
      <c r="AM47">
        <v>1.70732225427958E-4</v>
      </c>
      <c r="AN47">
        <v>0</v>
      </c>
      <c r="AO47">
        <v>1.60765309437404E-3</v>
      </c>
      <c r="AP47">
        <v>1.7783853198019999E-3</v>
      </c>
      <c r="AQ47">
        <v>2.2751195623645499E-4</v>
      </c>
      <c r="AR47">
        <v>0</v>
      </c>
      <c r="AS47">
        <v>7.8113156564390998E-4</v>
      </c>
      <c r="AT47">
        <v>1.0086435218803599E-3</v>
      </c>
      <c r="AU47">
        <v>5.4443211351331699E-4</v>
      </c>
      <c r="AV47">
        <v>0</v>
      </c>
      <c r="AW47">
        <v>6.5931223888009202E-3</v>
      </c>
      <c r="AX47">
        <v>7.1375545023142396E-3</v>
      </c>
      <c r="AY47">
        <v>2.7525233399192401E-3</v>
      </c>
      <c r="AZ47">
        <v>9.7278135049583996E-4</v>
      </c>
      <c r="BA47">
        <v>8.8685464644253401E-4</v>
      </c>
      <c r="BB47">
        <v>1.17497138391718E-2</v>
      </c>
      <c r="BC47" s="1">
        <f t="shared" si="49"/>
        <v>1.7191060064302037E-2</v>
      </c>
      <c r="BD47">
        <v>7.9443406202937502E-4</v>
      </c>
      <c r="BE47">
        <v>0</v>
      </c>
      <c r="BF47">
        <v>7.21863912489002E-3</v>
      </c>
      <c r="BG47">
        <v>8.0130731869194009E-3</v>
      </c>
      <c r="BH47">
        <v>2.7525233399192401E-3</v>
      </c>
      <c r="BI47">
        <v>9.7278135049543902E-4</v>
      </c>
      <c r="BJ47">
        <v>8.8685464644216896E-4</v>
      </c>
      <c r="BK47">
        <v>1.26252325237762E-2</v>
      </c>
      <c r="BL47">
        <v>8.2062655992009903E-2</v>
      </c>
      <c r="BM47">
        <v>0</v>
      </c>
      <c r="BN47">
        <v>5.1237475677335102E-2</v>
      </c>
      <c r="BO47">
        <v>0.13330013166934501</v>
      </c>
      <c r="BP47">
        <v>5.3050140196165695E-4</v>
      </c>
      <c r="BQ47">
        <v>0</v>
      </c>
      <c r="BR47">
        <v>2.8105396542886698E-5</v>
      </c>
      <c r="BS47">
        <v>5.5860679850454396E-4</v>
      </c>
      <c r="BT47">
        <v>8.1504794382767191E-3</v>
      </c>
      <c r="BU47">
        <v>5.9583533503148001</v>
      </c>
    </row>
    <row r="48" spans="1:73" x14ac:dyDescent="0.45">
      <c r="A48" t="s">
        <v>142</v>
      </c>
      <c r="B48">
        <v>2025</v>
      </c>
      <c r="C48" t="s">
        <v>41</v>
      </c>
      <c r="D48" t="s">
        <v>143</v>
      </c>
      <c r="E48" t="s">
        <v>143</v>
      </c>
      <c r="F48" t="s">
        <v>158</v>
      </c>
      <c r="G48">
        <v>67539.141103105299</v>
      </c>
      <c r="H48">
        <v>2944814.6670642002</v>
      </c>
      <c r="I48">
        <v>1425110.59558953</v>
      </c>
      <c r="J48">
        <v>1519704.07147467</v>
      </c>
      <c r="K48">
        <v>279274.34847109998</v>
      </c>
      <c r="L48">
        <v>458995.92401973798</v>
      </c>
      <c r="M48">
        <v>1.0298569659895399E-2</v>
      </c>
      <c r="N48">
        <v>0</v>
      </c>
      <c r="O48">
        <v>3.5841501760213397E-2</v>
      </c>
      <c r="P48">
        <v>4.61400714201088E-2</v>
      </c>
      <c r="Q48" s="1">
        <f t="shared" si="47"/>
        <v>1.4213994910919419E-2</v>
      </c>
      <c r="R48">
        <v>1.8783982043585801E-3</v>
      </c>
      <c r="S48">
        <v>0</v>
      </c>
      <c r="T48">
        <v>6.0513935126724498E-4</v>
      </c>
      <c r="U48">
        <v>2.4835375556258301E-3</v>
      </c>
      <c r="V48">
        <v>6.4922050321618097E-3</v>
      </c>
      <c r="W48">
        <v>4.4203779732847502E-3</v>
      </c>
      <c r="X48">
        <v>1.33961205610724E-2</v>
      </c>
      <c r="Y48">
        <v>2.04292943393744E-3</v>
      </c>
      <c r="Z48">
        <v>0</v>
      </c>
      <c r="AA48">
        <v>6.5814425794758803E-4</v>
      </c>
      <c r="AB48">
        <v>2.7010736918850202E-3</v>
      </c>
      <c r="AC48" s="1">
        <f>AB48*$A$8/$H48</f>
        <v>8.3209770875516064E-4</v>
      </c>
      <c r="AD48">
        <v>2.5968820128647201E-2</v>
      </c>
      <c r="AE48">
        <v>1.26296513522421E-2</v>
      </c>
      <c r="AF48">
        <v>4.1299545172774399E-2</v>
      </c>
      <c r="AG48" s="1">
        <f t="shared" si="50"/>
        <v>1.2722813529353606E-2</v>
      </c>
      <c r="AH48">
        <v>434.25787565541799</v>
      </c>
      <c r="AI48">
        <v>0</v>
      </c>
      <c r="AJ48">
        <v>19.716420373896302</v>
      </c>
      <c r="AK48">
        <v>453.97429602931498</v>
      </c>
      <c r="AL48" s="1">
        <f t="shared" si="51"/>
        <v>139.85215312511741</v>
      </c>
      <c r="AM48">
        <v>1.3813581375760899E-3</v>
      </c>
      <c r="AN48">
        <v>0</v>
      </c>
      <c r="AO48">
        <v>1.3131814742607099E-2</v>
      </c>
      <c r="AP48">
        <v>1.45131728801832E-2</v>
      </c>
      <c r="AQ48">
        <v>1.83618448307189E-3</v>
      </c>
      <c r="AR48">
        <v>0</v>
      </c>
      <c r="AS48">
        <v>6.3702824424236503E-3</v>
      </c>
      <c r="AT48">
        <v>8.2064669254955404E-3</v>
      </c>
      <c r="AU48">
        <v>4.4103043109334798E-3</v>
      </c>
      <c r="AV48">
        <v>0</v>
      </c>
      <c r="AW48">
        <v>5.3950842260027901E-2</v>
      </c>
      <c r="AX48">
        <v>5.8361146570961399E-2</v>
      </c>
      <c r="AY48">
        <v>3.2166824332841903E-2</v>
      </c>
      <c r="AZ48">
        <v>1.27296720030774E-2</v>
      </c>
      <c r="BA48">
        <v>1.15318242085364E-2</v>
      </c>
      <c r="BB48">
        <v>0.114789467115417</v>
      </c>
      <c r="BC48" s="1">
        <f t="shared" si="49"/>
        <v>1.7978841705770198E-2</v>
      </c>
      <c r="BD48">
        <v>6.4355056976903397E-3</v>
      </c>
      <c r="BE48">
        <v>0</v>
      </c>
      <c r="BF48">
        <v>5.9069381363302101E-2</v>
      </c>
      <c r="BG48">
        <v>6.55048870609925E-2</v>
      </c>
      <c r="BH48">
        <v>3.2166824332841903E-2</v>
      </c>
      <c r="BI48">
        <v>1.27296720030722E-2</v>
      </c>
      <c r="BJ48">
        <v>1.15318242085317E-2</v>
      </c>
      <c r="BK48">
        <v>0.12193320760543799</v>
      </c>
      <c r="BL48">
        <v>0.66492975139030497</v>
      </c>
      <c r="BM48">
        <v>0</v>
      </c>
      <c r="BN48">
        <v>0.41907792463315802</v>
      </c>
      <c r="BO48">
        <v>1.08400767602346</v>
      </c>
      <c r="BP48">
        <v>4.2930812094625504E-3</v>
      </c>
      <c r="BQ48">
        <v>0</v>
      </c>
      <c r="BR48">
        <v>1.9491688825973999E-4</v>
      </c>
      <c r="BS48">
        <v>4.4879980977222903E-3</v>
      </c>
      <c r="BT48">
        <v>6.21700396943786E-2</v>
      </c>
      <c r="BU48">
        <v>47.871022288592101</v>
      </c>
    </row>
    <row r="49" spans="1:73" x14ac:dyDescent="0.45">
      <c r="A49" t="s">
        <v>142</v>
      </c>
      <c r="B49">
        <v>2025</v>
      </c>
      <c r="C49" t="s">
        <v>42</v>
      </c>
      <c r="D49" t="s">
        <v>143</v>
      </c>
      <c r="E49" t="s">
        <v>143</v>
      </c>
      <c r="F49" t="s">
        <v>158</v>
      </c>
      <c r="G49">
        <v>383.90807914482798</v>
      </c>
      <c r="H49">
        <v>17997.9362021628</v>
      </c>
      <c r="I49">
        <v>7812.2971170808996</v>
      </c>
      <c r="J49">
        <v>10185.639085081901</v>
      </c>
      <c r="K49">
        <v>1587.4599073193399</v>
      </c>
      <c r="L49">
        <v>3076.3665843522599</v>
      </c>
      <c r="M49">
        <v>5.6371929664004097E-5</v>
      </c>
      <c r="N49">
        <v>0</v>
      </c>
      <c r="O49">
        <v>2.0386752114203899E-4</v>
      </c>
      <c r="P49">
        <v>2.6023945080604299E-4</v>
      </c>
      <c r="Q49" s="1">
        <f t="shared" si="47"/>
        <v>1.3117355430513743E-2</v>
      </c>
      <c r="R49">
        <v>7.12048239297739E-6</v>
      </c>
      <c r="S49">
        <v>0</v>
      </c>
      <c r="T49">
        <v>2.3914136771255701E-6</v>
      </c>
      <c r="U49">
        <v>9.5118960701029694E-6</v>
      </c>
      <c r="V49">
        <v>3.9678657297879301E-5</v>
      </c>
      <c r="W49">
        <v>2.72383460474241E-5</v>
      </c>
      <c r="X49">
        <v>7.6428899415406404E-5</v>
      </c>
      <c r="Y49">
        <v>7.7441742814133695E-6</v>
      </c>
      <c r="Z49">
        <v>0</v>
      </c>
      <c r="AA49">
        <v>2.6008805685526299E-6</v>
      </c>
      <c r="AB49">
        <v>1.0345054849966E-5</v>
      </c>
      <c r="AC49" s="1">
        <f>AB49*$A$8/$H49</f>
        <v>5.2144192971073156E-4</v>
      </c>
      <c r="AD49">
        <v>1.5871462919151699E-4</v>
      </c>
      <c r="AE49">
        <v>7.7823845849783204E-5</v>
      </c>
      <c r="AF49">
        <v>2.46883529891266E-4</v>
      </c>
      <c r="AG49" s="1">
        <f t="shared" si="50"/>
        <v>1.2444150959791374E-2</v>
      </c>
      <c r="AH49">
        <v>2.37710492595123</v>
      </c>
      <c r="AI49">
        <v>0</v>
      </c>
      <c r="AJ49">
        <v>0.11866145506661301</v>
      </c>
      <c r="AK49">
        <v>2.4957663810178401</v>
      </c>
      <c r="AL49" s="1">
        <f t="shared" si="51"/>
        <v>125.79896933358344</v>
      </c>
      <c r="AM49">
        <v>7.51566958468081E-6</v>
      </c>
      <c r="AN49">
        <v>0</v>
      </c>
      <c r="AO49">
        <v>7.4369083419773699E-5</v>
      </c>
      <c r="AP49">
        <v>8.1884753004454503E-5</v>
      </c>
      <c r="AQ49">
        <v>9.9624411009190698E-6</v>
      </c>
      <c r="AR49">
        <v>0</v>
      </c>
      <c r="AS49">
        <v>3.5929612620247697E-5</v>
      </c>
      <c r="AT49">
        <v>4.5892053721166798E-5</v>
      </c>
      <c r="AU49">
        <v>2.4108158323022299E-5</v>
      </c>
      <c r="AV49">
        <v>0</v>
      </c>
      <c r="AW49">
        <v>3.0689225576269901E-4</v>
      </c>
      <c r="AX49">
        <v>3.3100041408572201E-4</v>
      </c>
      <c r="AY49">
        <v>1.15197128515381E-4</v>
      </c>
      <c r="AZ49">
        <v>4.1833795014319098E-5</v>
      </c>
      <c r="BA49">
        <v>3.5630484142172502E-5</v>
      </c>
      <c r="BB49">
        <v>5.2366182175759505E-4</v>
      </c>
      <c r="BC49" s="1">
        <f t="shared" si="49"/>
        <v>1.668405795417096E-2</v>
      </c>
      <c r="BD49">
        <v>3.5178568033050902E-5</v>
      </c>
      <c r="BE49">
        <v>0</v>
      </c>
      <c r="BF49">
        <v>3.3600839085550101E-4</v>
      </c>
      <c r="BG49">
        <v>3.7118695888855202E-4</v>
      </c>
      <c r="BH49">
        <v>1.15197128515381E-4</v>
      </c>
      <c r="BI49">
        <v>4.1833795014301899E-5</v>
      </c>
      <c r="BJ49">
        <v>3.5630484142157797E-5</v>
      </c>
      <c r="BK49">
        <v>5.6384836656039395E-4</v>
      </c>
      <c r="BL49">
        <v>3.63588663260128E-3</v>
      </c>
      <c r="BM49">
        <v>0</v>
      </c>
      <c r="BN49">
        <v>2.3850071889195599E-3</v>
      </c>
      <c r="BO49">
        <v>6.0208938215208499E-3</v>
      </c>
      <c r="BP49">
        <v>2.35001022724567E-5</v>
      </c>
      <c r="BQ49">
        <v>0</v>
      </c>
      <c r="BR49">
        <v>1.17308929001022E-6</v>
      </c>
      <c r="BS49">
        <v>2.4673191562466901E-5</v>
      </c>
      <c r="BT49">
        <v>3.6168640235166799E-4</v>
      </c>
      <c r="BU49">
        <v>0.263175446490717</v>
      </c>
    </row>
    <row r="50" spans="1:73" x14ac:dyDescent="0.45">
      <c r="A50" t="s">
        <v>142</v>
      </c>
      <c r="B50">
        <v>2025</v>
      </c>
      <c r="C50" t="s">
        <v>43</v>
      </c>
      <c r="D50" t="s">
        <v>143</v>
      </c>
      <c r="E50" t="s">
        <v>143</v>
      </c>
      <c r="F50" t="s">
        <v>158</v>
      </c>
      <c r="G50">
        <v>9987.3405078073101</v>
      </c>
      <c r="H50">
        <v>446231.99823607702</v>
      </c>
      <c r="I50">
        <v>203610.74442475999</v>
      </c>
      <c r="J50">
        <v>242621.25381131601</v>
      </c>
      <c r="K50">
        <v>41297.653001226397</v>
      </c>
      <c r="L50">
        <v>73278.849922334397</v>
      </c>
      <c r="M50">
        <v>1.4695497731734401E-3</v>
      </c>
      <c r="N50">
        <v>0</v>
      </c>
      <c r="O50">
        <v>5.3035077864100697E-3</v>
      </c>
      <c r="P50">
        <v>6.77305755958352E-3</v>
      </c>
      <c r="Q50" s="1">
        <f t="shared" si="47"/>
        <v>1.376955540274837E-2</v>
      </c>
      <c r="R50">
        <v>2.1881843756106601E-4</v>
      </c>
      <c r="S50">
        <v>0</v>
      </c>
      <c r="T50">
        <v>7.3116108794925498E-5</v>
      </c>
      <c r="U50">
        <v>2.9193454635599201E-4</v>
      </c>
      <c r="V50">
        <v>9.8377315790403996E-4</v>
      </c>
      <c r="W50">
        <v>6.7235397493611404E-4</v>
      </c>
      <c r="X50">
        <v>1.9480616791961399E-3</v>
      </c>
      <c r="Y50">
        <v>2.3798501603356799E-4</v>
      </c>
      <c r="Z50">
        <v>0</v>
      </c>
      <c r="AA50">
        <v>7.9520439492291299E-5</v>
      </c>
      <c r="AB50">
        <v>3.1750545552586002E-4</v>
      </c>
      <c r="AC50" s="1">
        <f t="shared" si="48"/>
        <v>6.4548528077281245E-4</v>
      </c>
      <c r="AD50">
        <v>3.9350926316161598E-3</v>
      </c>
      <c r="AE50">
        <v>1.9210113569603201E-3</v>
      </c>
      <c r="AF50">
        <v>6.17360944410234E-3</v>
      </c>
      <c r="AG50" s="1">
        <f t="shared" si="50"/>
        <v>1.2550883633820016E-2</v>
      </c>
      <c r="AH50">
        <v>61.954317751378198</v>
      </c>
      <c r="AI50">
        <v>0</v>
      </c>
      <c r="AJ50">
        <v>3.3759481423794599</v>
      </c>
      <c r="AK50">
        <v>65.330265893757598</v>
      </c>
      <c r="AL50" s="1">
        <f>AK50*$A$8/$H50</f>
        <v>132.81574942878422</v>
      </c>
      <c r="AM50">
        <v>1.95995982662751E-4</v>
      </c>
      <c r="AN50">
        <v>0</v>
      </c>
      <c r="AO50">
        <v>1.93506097479228E-3</v>
      </c>
      <c r="AP50">
        <v>2.1310569574550398E-3</v>
      </c>
      <c r="AQ50">
        <v>2.5982940623408499E-4</v>
      </c>
      <c r="AR50">
        <v>0</v>
      </c>
      <c r="AS50">
        <v>9.3503917318376803E-4</v>
      </c>
      <c r="AT50">
        <v>1.19486857941785E-3</v>
      </c>
      <c r="AU50">
        <v>6.2855242659116397E-4</v>
      </c>
      <c r="AV50">
        <v>0</v>
      </c>
      <c r="AW50">
        <v>7.9836665698489098E-3</v>
      </c>
      <c r="AX50">
        <v>8.6122189964400707E-3</v>
      </c>
      <c r="AY50">
        <v>3.2892124583670701E-3</v>
      </c>
      <c r="AZ50">
        <v>1.18356972588538E-3</v>
      </c>
      <c r="BA50">
        <v>1.0590927139368901E-3</v>
      </c>
      <c r="BB50">
        <v>1.41440938946294E-2</v>
      </c>
      <c r="BC50" s="1">
        <f t="shared" si="49"/>
        <v>1.7508551428784179E-2</v>
      </c>
      <c r="BD50">
        <v>9.17182225407109E-4</v>
      </c>
      <c r="BE50">
        <v>0</v>
      </c>
      <c r="BF50">
        <v>8.7411099722765999E-3</v>
      </c>
      <c r="BG50">
        <v>9.6582921976837103E-3</v>
      </c>
      <c r="BH50">
        <v>3.2892124583670701E-3</v>
      </c>
      <c r="BI50">
        <v>1.1835697258848999E-3</v>
      </c>
      <c r="BJ50">
        <v>1.0590927139364601E-3</v>
      </c>
      <c r="BK50">
        <v>1.5190167095872099E-2</v>
      </c>
      <c r="BL50">
        <v>9.4735410644168697E-2</v>
      </c>
      <c r="BM50">
        <v>0</v>
      </c>
      <c r="BN50">
        <v>6.20439987769053E-2</v>
      </c>
      <c r="BO50">
        <v>0.15677940942107399</v>
      </c>
      <c r="BP50">
        <v>6.1248150533155504E-4</v>
      </c>
      <c r="BQ50">
        <v>0</v>
      </c>
      <c r="BR50">
        <v>3.33746843676581E-5</v>
      </c>
      <c r="BS50">
        <v>6.4585618969921303E-4</v>
      </c>
      <c r="BT50">
        <v>9.4140863994321908E-3</v>
      </c>
      <c r="BU50">
        <v>6.8889949102267396</v>
      </c>
    </row>
    <row r="51" spans="1:73" s="31" customFormat="1" x14ac:dyDescent="0.45">
      <c r="A51" s="32"/>
      <c r="B51" s="32"/>
      <c r="C51" s="32"/>
      <c r="D51" s="32" t="s">
        <v>162</v>
      </c>
      <c r="E51" s="32"/>
      <c r="F51" s="32"/>
      <c r="G51" s="32">
        <f>SUM(G33:G50)</f>
        <v>743001.39599139849</v>
      </c>
      <c r="H51" s="32">
        <f t="shared" ref="H51:L51" si="52">SUM(H33:H50)</f>
        <v>32510178.900614034</v>
      </c>
      <c r="I51" s="32">
        <f t="shared" si="52"/>
        <v>4596928.8557868795</v>
      </c>
      <c r="J51" s="32">
        <f t="shared" si="52"/>
        <v>27913250.044827137</v>
      </c>
      <c r="K51" s="32">
        <f t="shared" si="52"/>
        <v>3495734.2508351346</v>
      </c>
      <c r="L51" s="32">
        <f t="shared" si="52"/>
        <v>10376993.341393584</v>
      </c>
      <c r="M51" s="32">
        <f>SUM(M33:M50)</f>
        <v>3.3217613552307818E-2</v>
      </c>
      <c r="N51" s="32">
        <f t="shared" ref="N51" si="53">SUM(N33:N50)</f>
        <v>0</v>
      </c>
      <c r="O51" s="32">
        <f>SUM(O33:O50)</f>
        <v>0.11220801179081023</v>
      </c>
      <c r="P51" s="32">
        <f>SUM(P33:P50)</f>
        <v>0.14542562534311798</v>
      </c>
      <c r="Q51" s="32">
        <f>P51*$A$8/$H51</f>
        <v>4.0580504441458092E-3</v>
      </c>
      <c r="R51" s="32">
        <f>SUM(R33:R50)</f>
        <v>6.1830862752423254E-3</v>
      </c>
      <c r="S51" s="32">
        <f t="shared" ref="S51:AB51" si="54">SUM(S33:S50)</f>
        <v>0</v>
      </c>
      <c r="T51" s="32">
        <f t="shared" si="54"/>
        <v>1.9261985609502251E-3</v>
      </c>
      <c r="U51" s="32">
        <f t="shared" si="54"/>
        <v>8.109284836192561E-3</v>
      </c>
      <c r="V51" s="32">
        <f t="shared" si="54"/>
        <v>7.1672675844644332E-2</v>
      </c>
      <c r="W51" s="32">
        <f t="shared" si="54"/>
        <v>5.3099129215488747E-2</v>
      </c>
      <c r="X51" s="32">
        <f t="shared" si="54"/>
        <v>0.13288108989632566</v>
      </c>
      <c r="Y51" s="32">
        <f t="shared" si="54"/>
        <v>6.7246704745336306E-3</v>
      </c>
      <c r="Z51" s="32">
        <f t="shared" si="54"/>
        <v>0</v>
      </c>
      <c r="AA51" s="32">
        <f t="shared" si="54"/>
        <v>2.0949166830772528E-3</v>
      </c>
      <c r="AB51" s="32">
        <f t="shared" si="54"/>
        <v>8.8195871576108829E-3</v>
      </c>
      <c r="AC51" s="32">
        <f>AB51*$A$8/$H51</f>
        <v>2.4610744837907093E-4</v>
      </c>
      <c r="AD51" s="32">
        <f>SUM(AD33:AD50)</f>
        <v>0.2866907033785776</v>
      </c>
      <c r="AE51" s="32">
        <f t="shared" ref="AE51:BU51" si="55">SUM(AE33:AE50)</f>
        <v>0.15171179775853963</v>
      </c>
      <c r="AF51" s="32">
        <f>SUM(AF33:AF50)</f>
        <v>0.44722208829472709</v>
      </c>
      <c r="AG51" s="32">
        <f>AF51*$A$8/$H51</f>
        <v>1.2479573594779237E-2</v>
      </c>
      <c r="AH51" s="32">
        <f t="shared" si="55"/>
        <v>1400.6265969940337</v>
      </c>
      <c r="AI51" s="32">
        <f t="shared" si="55"/>
        <v>0</v>
      </c>
      <c r="AJ51" s="32">
        <f t="shared" si="55"/>
        <v>63.825950986265866</v>
      </c>
      <c r="AK51" s="32">
        <f t="shared" si="55"/>
        <v>1464.4525479803001</v>
      </c>
      <c r="AL51" s="32">
        <f>AK51*$A$8/$H51</f>
        <v>40.865028420819179</v>
      </c>
      <c r="AM51" s="32">
        <f t="shared" si="55"/>
        <v>4.4714460151571295E-3</v>
      </c>
      <c r="AN51" s="32">
        <f t="shared" si="55"/>
        <v>0</v>
      </c>
      <c r="AO51" s="32">
        <f t="shared" si="55"/>
        <v>4.1263823008307096E-2</v>
      </c>
      <c r="AP51" s="32">
        <f t="shared" si="55"/>
        <v>4.5735269023464281E-2</v>
      </c>
      <c r="AQ51" s="32">
        <f t="shared" si="55"/>
        <v>5.9636752583565027E-3</v>
      </c>
      <c r="AR51" s="32">
        <f t="shared" si="55"/>
        <v>0</v>
      </c>
      <c r="AS51" s="32">
        <f t="shared" si="55"/>
        <v>2.0085015161723251E-2</v>
      </c>
      <c r="AT51" s="32">
        <f t="shared" si="55"/>
        <v>2.6048690420079762E-2</v>
      </c>
      <c r="AU51" s="32">
        <f t="shared" si="55"/>
        <v>1.4224431301087023E-2</v>
      </c>
      <c r="AV51" s="32">
        <f t="shared" si="55"/>
        <v>0</v>
      </c>
      <c r="AW51" s="32">
        <f t="shared" si="55"/>
        <v>0.16890217891079026</v>
      </c>
      <c r="AX51" s="32">
        <f t="shared" si="55"/>
        <v>0.1831266102118774</v>
      </c>
      <c r="AY51" s="32">
        <f t="shared" si="55"/>
        <v>9.7722402859698645E-2</v>
      </c>
      <c r="AZ51" s="32">
        <f t="shared" si="55"/>
        <v>3.7903213982278458E-2</v>
      </c>
      <c r="BA51" s="32">
        <f t="shared" si="55"/>
        <v>3.409716318024688E-2</v>
      </c>
      <c r="BB51" s="32">
        <f t="shared" si="55"/>
        <v>0.35284939023410083</v>
      </c>
      <c r="BC51" s="32">
        <f>AX51*$A$8/$H51</f>
        <v>5.1100830417738557E-3</v>
      </c>
      <c r="BD51" s="1">
        <f t="shared" si="55"/>
        <v>2.0756256763872809E-2</v>
      </c>
      <c r="BE51" s="1">
        <f t="shared" si="55"/>
        <v>0</v>
      </c>
      <c r="BF51" s="1">
        <f t="shared" si="55"/>
        <v>0.18492662581777825</v>
      </c>
      <c r="BG51" s="1">
        <f t="shared" si="55"/>
        <v>0.20568288258165113</v>
      </c>
      <c r="BH51" s="1">
        <f t="shared" si="55"/>
        <v>9.7722402859698645E-2</v>
      </c>
      <c r="BI51" s="1">
        <f t="shared" si="55"/>
        <v>3.7903213982262922E-2</v>
      </c>
      <c r="BJ51" s="1">
        <f t="shared" si="55"/>
        <v>3.4097163180232856E-2</v>
      </c>
      <c r="BK51" s="1">
        <f t="shared" si="55"/>
        <v>0.37540566260384428</v>
      </c>
      <c r="BL51" s="1">
        <f t="shared" si="55"/>
        <v>2.1443426354847044</v>
      </c>
      <c r="BM51" s="1">
        <f t="shared" si="55"/>
        <v>0</v>
      </c>
      <c r="BN51" s="1">
        <f t="shared" si="55"/>
        <v>1.3120771358888239</v>
      </c>
      <c r="BO51" s="1">
        <f t="shared" si="55"/>
        <v>3.4564197713735201</v>
      </c>
      <c r="BP51" s="1">
        <f t="shared" si="55"/>
        <v>1.3846619859117684E-2</v>
      </c>
      <c r="BQ51" s="1">
        <f t="shared" si="55"/>
        <v>0</v>
      </c>
      <c r="BR51" s="1">
        <f t="shared" si="55"/>
        <v>6.3098450532798715E-4</v>
      </c>
      <c r="BS51" s="1">
        <f t="shared" si="55"/>
        <v>1.4477604364445659E-2</v>
      </c>
      <c r="BT51" s="1">
        <f t="shared" si="55"/>
        <v>0.20004511729676103</v>
      </c>
      <c r="BU51" s="1">
        <f t="shared" si="55"/>
        <v>154.42469139359264</v>
      </c>
    </row>
    <row r="54" spans="1:73" x14ac:dyDescent="0.45">
      <c r="A54" s="42" t="s">
        <v>4</v>
      </c>
      <c r="B54" s="42" t="s">
        <v>112</v>
      </c>
      <c r="C54" s="42" t="s">
        <v>113</v>
      </c>
      <c r="D54" s="42" t="s">
        <v>114</v>
      </c>
      <c r="E54" s="42" t="s">
        <v>5</v>
      </c>
      <c r="F54" s="42" t="s">
        <v>6</v>
      </c>
      <c r="G54" s="42" t="s">
        <v>7</v>
      </c>
      <c r="H54" s="42" t="s">
        <v>153</v>
      </c>
      <c r="I54" s="42" t="s">
        <v>154</v>
      </c>
      <c r="J54" s="42" t="s">
        <v>155</v>
      </c>
      <c r="K54" s="42" t="s">
        <v>9</v>
      </c>
      <c r="L54" s="42" t="s">
        <v>156</v>
      </c>
      <c r="M54" s="42" t="s">
        <v>26</v>
      </c>
      <c r="N54" s="42" t="s">
        <v>27</v>
      </c>
      <c r="O54" s="42" t="s">
        <v>28</v>
      </c>
      <c r="P54" s="42" t="s">
        <v>29</v>
      </c>
      <c r="Q54" s="42" t="s">
        <v>159</v>
      </c>
      <c r="R54" s="42" t="s">
        <v>120</v>
      </c>
      <c r="S54" s="42" t="s">
        <v>121</v>
      </c>
      <c r="T54" s="42" t="s">
        <v>122</v>
      </c>
      <c r="U54" s="42" t="s">
        <v>123</v>
      </c>
      <c r="V54" s="42" t="s">
        <v>124</v>
      </c>
      <c r="W54" s="42" t="s">
        <v>125</v>
      </c>
      <c r="X54" s="42" t="s">
        <v>126</v>
      </c>
      <c r="Y54" s="42" t="s">
        <v>34</v>
      </c>
      <c r="Z54" s="42" t="s">
        <v>35</v>
      </c>
      <c r="AA54" s="42" t="s">
        <v>36</v>
      </c>
      <c r="AB54" s="42" t="s">
        <v>37</v>
      </c>
      <c r="AC54" s="42" t="s">
        <v>161</v>
      </c>
      <c r="AD54" s="42" t="s">
        <v>38</v>
      </c>
      <c r="AE54" s="42" t="s">
        <v>39</v>
      </c>
      <c r="AF54" s="42" t="s">
        <v>40</v>
      </c>
      <c r="AG54" s="42" t="s">
        <v>61</v>
      </c>
      <c r="AH54" s="42" t="s">
        <v>30</v>
      </c>
      <c r="AI54" s="42" t="s">
        <v>31</v>
      </c>
      <c r="AJ54" s="42" t="s">
        <v>32</v>
      </c>
      <c r="AK54" s="42" t="s">
        <v>33</v>
      </c>
      <c r="AL54" s="42" t="s">
        <v>163</v>
      </c>
      <c r="AM54" s="42" t="s">
        <v>115</v>
      </c>
      <c r="AN54" s="42" t="s">
        <v>116</v>
      </c>
      <c r="AO54" s="42" t="s">
        <v>117</v>
      </c>
      <c r="AP54" s="42" t="s">
        <v>118</v>
      </c>
      <c r="AQ54" s="42" t="s">
        <v>127</v>
      </c>
      <c r="AR54" s="42" t="s">
        <v>128</v>
      </c>
      <c r="AS54" s="42" t="s">
        <v>129</v>
      </c>
      <c r="AT54" s="42" t="s">
        <v>130</v>
      </c>
      <c r="AU54" s="42" t="s">
        <v>10</v>
      </c>
      <c r="AV54" s="42" t="s">
        <v>11</v>
      </c>
      <c r="AW54" s="42" t="s">
        <v>12</v>
      </c>
      <c r="AX54" s="42" t="s">
        <v>13</v>
      </c>
      <c r="AY54" s="42" t="s">
        <v>14</v>
      </c>
      <c r="AZ54" s="42" t="s">
        <v>131</v>
      </c>
      <c r="BA54" s="42" t="s">
        <v>132</v>
      </c>
      <c r="BB54" s="42" t="s">
        <v>15</v>
      </c>
      <c r="BC54" s="45" t="s">
        <v>164</v>
      </c>
      <c r="BD54"/>
      <c r="BE54"/>
      <c r="BF54"/>
      <c r="BG54"/>
      <c r="BH54"/>
      <c r="BI54"/>
      <c r="BJ54"/>
      <c r="BK54"/>
      <c r="BL54"/>
      <c r="BM54"/>
      <c r="BN54"/>
      <c r="BO54"/>
      <c r="BP54"/>
      <c r="BQ54"/>
      <c r="BR54"/>
      <c r="BS54"/>
      <c r="BT54"/>
      <c r="BU54"/>
    </row>
    <row r="55" spans="1:73" x14ac:dyDescent="0.45">
      <c r="A55" s="41" t="s">
        <v>142</v>
      </c>
      <c r="B55" s="41">
        <v>2023</v>
      </c>
      <c r="C55" s="41" t="s">
        <v>41</v>
      </c>
      <c r="D55" s="41" t="s">
        <v>143</v>
      </c>
      <c r="E55" s="41" t="s">
        <v>143</v>
      </c>
      <c r="F55" s="41" t="s">
        <v>146</v>
      </c>
      <c r="G55" s="41">
        <v>155478.38570572599</v>
      </c>
      <c r="H55" s="41">
        <v>6683890.1111583803</v>
      </c>
      <c r="I55" s="41">
        <v>0</v>
      </c>
      <c r="J55" s="41">
        <v>6683890.1111583803</v>
      </c>
      <c r="K55" s="41">
        <v>769785.41415656905</v>
      </c>
      <c r="L55" s="41">
        <v>2580533.2343784501</v>
      </c>
      <c r="M55" s="41">
        <v>0</v>
      </c>
      <c r="N55" s="41">
        <v>0</v>
      </c>
      <c r="O55" s="41">
        <v>0</v>
      </c>
      <c r="P55" s="41">
        <v>0</v>
      </c>
      <c r="Q55" s="43">
        <f t="shared" ref="Q55:Q57" si="56">P55*$A$8/$H55</f>
        <v>0</v>
      </c>
      <c r="R55" s="41">
        <v>0</v>
      </c>
      <c r="S55" s="41">
        <v>0</v>
      </c>
      <c r="T55" s="41">
        <v>0</v>
      </c>
      <c r="U55" s="41">
        <v>0</v>
      </c>
      <c r="V55" s="41">
        <v>1.4735455341011E-2</v>
      </c>
      <c r="W55" s="41">
        <v>1.1281538798957399E-2</v>
      </c>
      <c r="X55" s="41">
        <v>2.60169941399685E-2</v>
      </c>
      <c r="Y55" s="41">
        <v>0</v>
      </c>
      <c r="Z55" s="41">
        <v>0</v>
      </c>
      <c r="AA55" s="41">
        <v>0</v>
      </c>
      <c r="AB55" s="41">
        <v>0</v>
      </c>
      <c r="AC55" s="43">
        <f t="shared" ref="AC55:AC63" si="57">AB55*$A$8/$H55</f>
        <v>0</v>
      </c>
      <c r="AD55" s="41">
        <v>5.89418213640443E-2</v>
      </c>
      <c r="AE55" s="41">
        <v>3.2232967997021397E-2</v>
      </c>
      <c r="AF55" s="41">
        <v>9.1174789361065697E-2</v>
      </c>
      <c r="AG55" s="43">
        <f>AF55*$A$8/$H55</f>
        <v>1.2374889459722664E-2</v>
      </c>
      <c r="AH55" s="41">
        <v>0</v>
      </c>
      <c r="AI55" s="41">
        <v>0</v>
      </c>
      <c r="AJ55" s="41">
        <v>0</v>
      </c>
      <c r="AK55" s="41">
        <v>0</v>
      </c>
      <c r="AL55" s="43">
        <f>AK55*$A$8/$H55</f>
        <v>0</v>
      </c>
      <c r="AM55" s="41">
        <v>0</v>
      </c>
      <c r="AN55" s="41">
        <v>0</v>
      </c>
      <c r="AO55" s="41">
        <v>0</v>
      </c>
      <c r="AP55" s="41">
        <v>0</v>
      </c>
      <c r="AQ55" s="41">
        <v>0</v>
      </c>
      <c r="AR55" s="41">
        <v>0</v>
      </c>
      <c r="AS55" s="41">
        <v>0</v>
      </c>
      <c r="AT55" s="41">
        <v>0</v>
      </c>
      <c r="AU55" s="41">
        <v>0</v>
      </c>
      <c r="AV55" s="41">
        <v>0</v>
      </c>
      <c r="AW55" s="41">
        <v>0</v>
      </c>
      <c r="AX55" s="41">
        <v>0</v>
      </c>
      <c r="AY55" s="41">
        <v>0</v>
      </c>
      <c r="AZ55" s="41">
        <v>0</v>
      </c>
      <c r="BA55" s="41">
        <v>0</v>
      </c>
      <c r="BB55" s="41">
        <v>0</v>
      </c>
      <c r="BC55" s="44">
        <f>AX55*$A$8/$H55</f>
        <v>0</v>
      </c>
      <c r="BD55"/>
      <c r="BE55"/>
      <c r="BF55"/>
      <c r="BG55"/>
      <c r="BH55"/>
      <c r="BI55"/>
      <c r="BJ55"/>
      <c r="BK55"/>
      <c r="BL55"/>
      <c r="BM55"/>
      <c r="BN55"/>
      <c r="BO55"/>
      <c r="BP55"/>
      <c r="BQ55"/>
      <c r="BR55"/>
      <c r="BS55"/>
      <c r="BT55"/>
      <c r="BU55"/>
    </row>
    <row r="56" spans="1:73" x14ac:dyDescent="0.45">
      <c r="A56" s="41" t="s">
        <v>142</v>
      </c>
      <c r="B56" s="41">
        <v>2023</v>
      </c>
      <c r="C56" s="41" t="s">
        <v>42</v>
      </c>
      <c r="D56" s="41" t="s">
        <v>143</v>
      </c>
      <c r="E56" s="41" t="s">
        <v>143</v>
      </c>
      <c r="F56" s="41" t="s">
        <v>146</v>
      </c>
      <c r="G56" s="41">
        <v>577.41976936786102</v>
      </c>
      <c r="H56" s="41">
        <v>21334.593130830599</v>
      </c>
      <c r="I56" s="41">
        <v>0</v>
      </c>
      <c r="J56" s="41">
        <v>21334.593130830599</v>
      </c>
      <c r="K56" s="41">
        <v>2724.2068429939</v>
      </c>
      <c r="L56" s="41">
        <v>8236.91378829524</v>
      </c>
      <c r="M56" s="41">
        <v>0</v>
      </c>
      <c r="N56" s="41">
        <v>0</v>
      </c>
      <c r="O56" s="41">
        <v>0</v>
      </c>
      <c r="P56" s="41">
        <v>0</v>
      </c>
      <c r="Q56" s="43">
        <f t="shared" si="56"/>
        <v>0</v>
      </c>
      <c r="R56" s="41">
        <v>0</v>
      </c>
      <c r="S56" s="41">
        <v>0</v>
      </c>
      <c r="T56" s="41">
        <v>0</v>
      </c>
      <c r="U56" s="41">
        <v>0</v>
      </c>
      <c r="V56" s="41">
        <v>4.70347266441686E-5</v>
      </c>
      <c r="W56" s="41">
        <v>3.6188273233949402E-5</v>
      </c>
      <c r="X56" s="41">
        <v>8.3222999878118003E-5</v>
      </c>
      <c r="Y56" s="41">
        <v>0</v>
      </c>
      <c r="Z56" s="41">
        <v>0</v>
      </c>
      <c r="AA56" s="41">
        <v>0</v>
      </c>
      <c r="AB56" s="41">
        <v>0</v>
      </c>
      <c r="AC56" s="43">
        <f t="shared" si="57"/>
        <v>0</v>
      </c>
      <c r="AD56" s="41">
        <v>1.8813890657667399E-4</v>
      </c>
      <c r="AE56" s="41">
        <v>1.03395066382712E-4</v>
      </c>
      <c r="AF56" s="41">
        <v>2.9153397295938701E-4</v>
      </c>
      <c r="AG56" s="43">
        <f>AF56*$A$8/$H56</f>
        <v>1.2396545161996486E-2</v>
      </c>
      <c r="AH56" s="41">
        <v>0</v>
      </c>
      <c r="AI56" s="41">
        <v>0</v>
      </c>
      <c r="AJ56" s="41">
        <v>0</v>
      </c>
      <c r="AK56" s="41">
        <v>0</v>
      </c>
      <c r="AL56" s="43">
        <f>AK56*$A$8/$H56</f>
        <v>0</v>
      </c>
      <c r="AM56" s="41">
        <v>0</v>
      </c>
      <c r="AN56" s="41">
        <v>0</v>
      </c>
      <c r="AO56" s="41">
        <v>0</v>
      </c>
      <c r="AP56" s="41">
        <v>0</v>
      </c>
      <c r="AQ56" s="41">
        <v>0</v>
      </c>
      <c r="AR56" s="41">
        <v>0</v>
      </c>
      <c r="AS56" s="41">
        <v>0</v>
      </c>
      <c r="AT56" s="41">
        <v>0</v>
      </c>
      <c r="AU56" s="41">
        <v>0</v>
      </c>
      <c r="AV56" s="41">
        <v>0</v>
      </c>
      <c r="AW56" s="41">
        <v>0</v>
      </c>
      <c r="AX56" s="41">
        <v>0</v>
      </c>
      <c r="AY56" s="41">
        <v>0</v>
      </c>
      <c r="AZ56" s="41">
        <v>0</v>
      </c>
      <c r="BA56" s="41">
        <v>0</v>
      </c>
      <c r="BB56" s="41">
        <v>0</v>
      </c>
      <c r="BC56" s="44">
        <f t="shared" ref="BC56:BC63" si="58">AX56*$A$8/$H56</f>
        <v>0</v>
      </c>
      <c r="BD56"/>
      <c r="BE56"/>
      <c r="BF56"/>
      <c r="BG56"/>
      <c r="BH56"/>
      <c r="BI56"/>
      <c r="BJ56"/>
      <c r="BK56"/>
      <c r="BL56"/>
      <c r="BM56"/>
      <c r="BN56"/>
      <c r="BO56"/>
      <c r="BP56"/>
      <c r="BQ56"/>
      <c r="BR56"/>
      <c r="BS56"/>
      <c r="BT56"/>
      <c r="BU56"/>
    </row>
    <row r="57" spans="1:73" x14ac:dyDescent="0.45">
      <c r="A57" s="41" t="s">
        <v>142</v>
      </c>
      <c r="B57" s="41">
        <v>2023</v>
      </c>
      <c r="C57" s="41" t="s">
        <v>43</v>
      </c>
      <c r="D57" s="41" t="s">
        <v>143</v>
      </c>
      <c r="E57" s="41" t="s">
        <v>143</v>
      </c>
      <c r="F57" s="41" t="s">
        <v>146</v>
      </c>
      <c r="G57" s="41">
        <v>4245.1707612489599</v>
      </c>
      <c r="H57" s="41">
        <v>149478.45289664</v>
      </c>
      <c r="I57" s="41">
        <v>0</v>
      </c>
      <c r="J57" s="41">
        <v>149478.45289664</v>
      </c>
      <c r="K57" s="41">
        <v>21756.246765129101</v>
      </c>
      <c r="L57" s="41">
        <v>57711.019946197499</v>
      </c>
      <c r="M57" s="41">
        <v>0</v>
      </c>
      <c r="N57" s="41">
        <v>0</v>
      </c>
      <c r="O57" s="41">
        <v>0</v>
      </c>
      <c r="P57" s="41">
        <v>0</v>
      </c>
      <c r="Q57" s="43">
        <f t="shared" si="56"/>
        <v>0</v>
      </c>
      <c r="R57" s="41">
        <v>0</v>
      </c>
      <c r="S57" s="41">
        <v>0</v>
      </c>
      <c r="T57" s="41">
        <v>0</v>
      </c>
      <c r="U57" s="41">
        <v>0</v>
      </c>
      <c r="V57" s="41">
        <v>3.2954357873488799E-4</v>
      </c>
      <c r="W57" s="41">
        <v>2.5121624451054599E-4</v>
      </c>
      <c r="X57" s="41">
        <v>5.8075982324543496E-4</v>
      </c>
      <c r="Y57" s="41">
        <v>0</v>
      </c>
      <c r="Z57" s="41">
        <v>0</v>
      </c>
      <c r="AA57" s="41">
        <v>0</v>
      </c>
      <c r="AB57" s="41">
        <v>0</v>
      </c>
      <c r="AC57" s="43">
        <f t="shared" si="57"/>
        <v>0</v>
      </c>
      <c r="AD57" s="41">
        <v>1.31817431493955E-3</v>
      </c>
      <c r="AE57" s="41">
        <v>7.1776069860156203E-4</v>
      </c>
      <c r="AF57" s="41">
        <v>2.0359350135411101E-3</v>
      </c>
      <c r="AG57" s="43">
        <f>AF57*$A$8/$H57</f>
        <v>1.2356093266073724E-2</v>
      </c>
      <c r="AH57" s="41">
        <v>0</v>
      </c>
      <c r="AI57" s="41">
        <v>0</v>
      </c>
      <c r="AJ57" s="41">
        <v>0</v>
      </c>
      <c r="AK57" s="41">
        <v>0</v>
      </c>
      <c r="AL57" s="43">
        <f>AK57*$A$8/$H57</f>
        <v>0</v>
      </c>
      <c r="AM57" s="41">
        <v>0</v>
      </c>
      <c r="AN57" s="41">
        <v>0</v>
      </c>
      <c r="AO57" s="41">
        <v>0</v>
      </c>
      <c r="AP57" s="41">
        <v>0</v>
      </c>
      <c r="AQ57" s="41">
        <v>0</v>
      </c>
      <c r="AR57" s="41">
        <v>0</v>
      </c>
      <c r="AS57" s="41">
        <v>0</v>
      </c>
      <c r="AT57" s="41">
        <v>0</v>
      </c>
      <c r="AU57" s="41">
        <v>0</v>
      </c>
      <c r="AV57" s="41">
        <v>0</v>
      </c>
      <c r="AW57" s="41">
        <v>0</v>
      </c>
      <c r="AX57" s="41">
        <v>0</v>
      </c>
      <c r="AY57" s="41">
        <v>0</v>
      </c>
      <c r="AZ57" s="41">
        <v>0</v>
      </c>
      <c r="BA57" s="41">
        <v>0</v>
      </c>
      <c r="BB57" s="41">
        <v>0</v>
      </c>
      <c r="BC57" s="43">
        <f t="shared" si="58"/>
        <v>0</v>
      </c>
      <c r="BD57"/>
      <c r="BE57"/>
      <c r="BF57"/>
      <c r="BG57"/>
      <c r="BH57"/>
      <c r="BI57"/>
      <c r="BJ57"/>
      <c r="BK57"/>
      <c r="BL57"/>
      <c r="BM57"/>
      <c r="BN57"/>
      <c r="BO57"/>
      <c r="BP57"/>
      <c r="BQ57"/>
      <c r="BR57"/>
      <c r="BS57"/>
      <c r="BT57"/>
      <c r="BU57"/>
    </row>
    <row r="58" spans="1:73" x14ac:dyDescent="0.45">
      <c r="A58" s="41" t="s">
        <v>142</v>
      </c>
      <c r="B58" s="41">
        <v>2024</v>
      </c>
      <c r="C58" s="41" t="s">
        <v>41</v>
      </c>
      <c r="D58" s="41" t="s">
        <v>143</v>
      </c>
      <c r="E58" s="41" t="s">
        <v>143</v>
      </c>
      <c r="F58" s="41" t="s">
        <v>146</v>
      </c>
      <c r="G58" s="41">
        <v>170277.95990829499</v>
      </c>
      <c r="H58" s="41">
        <v>7478623.3892122302</v>
      </c>
      <c r="I58" s="41">
        <v>0</v>
      </c>
      <c r="J58" s="41">
        <v>7478623.3892122302</v>
      </c>
      <c r="K58" s="41">
        <v>838926.30425026303</v>
      </c>
      <c r="L58" s="41">
        <v>2887365.87261419</v>
      </c>
      <c r="M58" s="41">
        <v>0</v>
      </c>
      <c r="N58" s="41">
        <v>0</v>
      </c>
      <c r="O58" s="41">
        <v>0</v>
      </c>
      <c r="P58" s="41">
        <v>0</v>
      </c>
      <c r="Q58" s="43">
        <f>P58*$A$8/$H58</f>
        <v>0</v>
      </c>
      <c r="R58" s="41">
        <v>0</v>
      </c>
      <c r="S58" s="41">
        <v>0</v>
      </c>
      <c r="T58" s="41">
        <v>0</v>
      </c>
      <c r="U58" s="41">
        <v>0</v>
      </c>
      <c r="V58" s="41">
        <v>1.6487542304144599E-2</v>
      </c>
      <c r="W58" s="41">
        <v>1.26297720901407E-2</v>
      </c>
      <c r="X58" s="41">
        <v>2.9117314394285301E-2</v>
      </c>
      <c r="Y58" s="41">
        <v>0</v>
      </c>
      <c r="Z58" s="41">
        <v>0</v>
      </c>
      <c r="AA58" s="41">
        <v>0</v>
      </c>
      <c r="AB58" s="41">
        <v>0</v>
      </c>
      <c r="AC58" s="43">
        <f t="shared" si="57"/>
        <v>0</v>
      </c>
      <c r="AD58" s="41">
        <v>6.5950169216578494E-2</v>
      </c>
      <c r="AE58" s="41">
        <v>3.6085063114687899E-2</v>
      </c>
      <c r="AF58" s="41">
        <v>0.102035232331266</v>
      </c>
      <c r="AG58" s="43">
        <f>AF58*$A$8/$H58</f>
        <v>1.2377255468695286E-2</v>
      </c>
      <c r="AH58" s="41">
        <v>0</v>
      </c>
      <c r="AI58" s="41">
        <v>0</v>
      </c>
      <c r="AJ58" s="41">
        <v>0</v>
      </c>
      <c r="AK58" s="41">
        <v>0</v>
      </c>
      <c r="AL58" s="43">
        <f>AK58*$A$8/$H58</f>
        <v>0</v>
      </c>
      <c r="AM58" s="41">
        <v>0</v>
      </c>
      <c r="AN58" s="41">
        <v>0</v>
      </c>
      <c r="AO58" s="41">
        <v>0</v>
      </c>
      <c r="AP58" s="41">
        <v>0</v>
      </c>
      <c r="AQ58" s="41">
        <v>0</v>
      </c>
      <c r="AR58" s="41">
        <v>0</v>
      </c>
      <c r="AS58" s="41">
        <v>0</v>
      </c>
      <c r="AT58" s="41">
        <v>0</v>
      </c>
      <c r="AU58" s="41">
        <v>0</v>
      </c>
      <c r="AV58" s="41">
        <v>0</v>
      </c>
      <c r="AW58" s="41">
        <v>0</v>
      </c>
      <c r="AX58" s="41">
        <v>0</v>
      </c>
      <c r="AY58" s="41">
        <v>0</v>
      </c>
      <c r="AZ58" s="41">
        <v>0</v>
      </c>
      <c r="BA58" s="41">
        <v>0</v>
      </c>
      <c r="BB58" s="41">
        <v>0</v>
      </c>
      <c r="BC58" s="43">
        <f t="shared" si="58"/>
        <v>0</v>
      </c>
      <c r="BD58"/>
      <c r="BE58"/>
      <c r="BF58"/>
      <c r="BG58"/>
      <c r="BH58"/>
      <c r="BI58"/>
      <c r="BJ58"/>
      <c r="BK58"/>
      <c r="BL58"/>
      <c r="BM58"/>
      <c r="BN58"/>
      <c r="BO58"/>
      <c r="BP58"/>
      <c r="BQ58"/>
      <c r="BR58"/>
      <c r="BS58"/>
      <c r="BT58"/>
      <c r="BU58"/>
    </row>
    <row r="59" spans="1:73" x14ac:dyDescent="0.45">
      <c r="A59" s="41" t="s">
        <v>142</v>
      </c>
      <c r="B59" s="41">
        <v>2024</v>
      </c>
      <c r="C59" s="41" t="s">
        <v>42</v>
      </c>
      <c r="D59" s="41" t="s">
        <v>143</v>
      </c>
      <c r="E59" s="41" t="s">
        <v>143</v>
      </c>
      <c r="F59" s="41" t="s">
        <v>146</v>
      </c>
      <c r="G59" s="41">
        <v>648.77286481650594</v>
      </c>
      <c r="H59" s="41">
        <v>25321.6776386278</v>
      </c>
      <c r="I59" s="41">
        <v>0</v>
      </c>
      <c r="J59" s="41">
        <v>25321.6776386278</v>
      </c>
      <c r="K59" s="41">
        <v>3078.2892591188402</v>
      </c>
      <c r="L59" s="41">
        <v>9776.2574802972194</v>
      </c>
      <c r="M59" s="41">
        <v>0</v>
      </c>
      <c r="N59" s="41">
        <v>0</v>
      </c>
      <c r="O59" s="41">
        <v>0</v>
      </c>
      <c r="P59" s="41">
        <v>0</v>
      </c>
      <c r="Q59" s="43">
        <f t="shared" ref="Q59" si="59">P59*$A$8/$H59</f>
        <v>0</v>
      </c>
      <c r="R59" s="41">
        <v>0</v>
      </c>
      <c r="S59" s="41">
        <v>0</v>
      </c>
      <c r="T59" s="41">
        <v>0</v>
      </c>
      <c r="U59" s="41">
        <v>0</v>
      </c>
      <c r="V59" s="41">
        <v>5.5824743345281101E-5</v>
      </c>
      <c r="W59" s="41">
        <v>4.29026591707061E-5</v>
      </c>
      <c r="X59" s="41">
        <v>9.8727402515987303E-5</v>
      </c>
      <c r="Y59" s="41">
        <v>0</v>
      </c>
      <c r="Z59" s="41">
        <v>0</v>
      </c>
      <c r="AA59" s="41">
        <v>0</v>
      </c>
      <c r="AB59" s="41">
        <v>0</v>
      </c>
      <c r="AC59" s="43">
        <f t="shared" si="57"/>
        <v>0</v>
      </c>
      <c r="AD59" s="41">
        <v>2.23298973381124E-4</v>
      </c>
      <c r="AE59" s="41">
        <v>1.22579026202017E-4</v>
      </c>
      <c r="AF59" s="41">
        <v>3.4587799958314198E-4</v>
      </c>
      <c r="AG59" s="43">
        <f t="shared" ref="AG59" si="60">AF59*$A$8/$H59</f>
        <v>1.2391569687040546E-2</v>
      </c>
      <c r="AH59" s="41">
        <v>0</v>
      </c>
      <c r="AI59" s="41">
        <v>0</v>
      </c>
      <c r="AJ59" s="41">
        <v>0</v>
      </c>
      <c r="AK59" s="41">
        <v>0</v>
      </c>
      <c r="AL59" s="43">
        <f t="shared" ref="AL59:AL63" si="61">AK59*$A$8/$H59</f>
        <v>0</v>
      </c>
      <c r="AM59" s="41">
        <v>0</v>
      </c>
      <c r="AN59" s="41">
        <v>0</v>
      </c>
      <c r="AO59" s="41">
        <v>0</v>
      </c>
      <c r="AP59" s="41">
        <v>0</v>
      </c>
      <c r="AQ59" s="41">
        <v>0</v>
      </c>
      <c r="AR59" s="41">
        <v>0</v>
      </c>
      <c r="AS59" s="41">
        <v>0</v>
      </c>
      <c r="AT59" s="41">
        <v>0</v>
      </c>
      <c r="AU59" s="41">
        <v>0</v>
      </c>
      <c r="AV59" s="41">
        <v>0</v>
      </c>
      <c r="AW59" s="41">
        <v>0</v>
      </c>
      <c r="AX59" s="41">
        <v>0</v>
      </c>
      <c r="AY59" s="41">
        <v>0</v>
      </c>
      <c r="AZ59" s="41">
        <v>0</v>
      </c>
      <c r="BA59" s="41">
        <v>0</v>
      </c>
      <c r="BB59" s="41">
        <v>0</v>
      </c>
      <c r="BC59" s="43">
        <f t="shared" si="58"/>
        <v>0</v>
      </c>
      <c r="BD59"/>
      <c r="BE59"/>
      <c r="BF59"/>
      <c r="BG59"/>
      <c r="BH59"/>
      <c r="BI59"/>
      <c r="BJ59"/>
      <c r="BK59"/>
      <c r="BL59"/>
      <c r="BM59"/>
      <c r="BN59"/>
      <c r="BO59"/>
      <c r="BP59"/>
      <c r="BQ59"/>
      <c r="BR59"/>
      <c r="BS59"/>
      <c r="BT59"/>
      <c r="BU59"/>
    </row>
    <row r="60" spans="1:73" x14ac:dyDescent="0.45">
      <c r="A60" s="41" t="s">
        <v>142</v>
      </c>
      <c r="B60" s="41">
        <v>2024</v>
      </c>
      <c r="C60" s="41" t="s">
        <v>43</v>
      </c>
      <c r="D60" s="41" t="s">
        <v>143</v>
      </c>
      <c r="E60" s="41" t="s">
        <v>143</v>
      </c>
      <c r="F60" s="41" t="s">
        <v>146</v>
      </c>
      <c r="G60" s="41">
        <v>6167.7083193906801</v>
      </c>
      <c r="H60" s="41">
        <v>214063.68297136901</v>
      </c>
      <c r="I60" s="41">
        <v>0</v>
      </c>
      <c r="J60" s="41">
        <v>214063.68297136901</v>
      </c>
      <c r="K60" s="41">
        <v>31487.981768270802</v>
      </c>
      <c r="L60" s="41">
        <v>82646.249264163402</v>
      </c>
      <c r="M60" s="41">
        <v>0</v>
      </c>
      <c r="N60" s="41">
        <v>0</v>
      </c>
      <c r="O60" s="41">
        <v>0</v>
      </c>
      <c r="P60" s="41">
        <v>0</v>
      </c>
      <c r="Q60" s="43">
        <f>P60*$A$8/$H60</f>
        <v>0</v>
      </c>
      <c r="R60" s="41">
        <v>0</v>
      </c>
      <c r="S60" s="41">
        <v>0</v>
      </c>
      <c r="T60" s="41">
        <v>0</v>
      </c>
      <c r="U60" s="41">
        <v>0</v>
      </c>
      <c r="V60" s="41">
        <v>4.7192963799494502E-4</v>
      </c>
      <c r="W60" s="41">
        <v>3.5998856297485401E-4</v>
      </c>
      <c r="X60" s="41">
        <v>8.3191820096980001E-4</v>
      </c>
      <c r="Y60" s="41">
        <v>0</v>
      </c>
      <c r="Z60" s="41">
        <v>0</v>
      </c>
      <c r="AA60" s="41">
        <v>0</v>
      </c>
      <c r="AB60" s="41">
        <v>0</v>
      </c>
      <c r="AC60" s="43">
        <f t="shared" si="57"/>
        <v>0</v>
      </c>
      <c r="AD60" s="41">
        <v>1.8877185519797801E-3</v>
      </c>
      <c r="AE60" s="41">
        <v>1.02853875135672E-3</v>
      </c>
      <c r="AF60" s="41">
        <v>2.9162573033364998E-3</v>
      </c>
      <c r="AG60" s="43">
        <f>AF60*$A$8/$H60</f>
        <v>1.2358868375076819E-2</v>
      </c>
      <c r="AH60" s="41">
        <v>0</v>
      </c>
      <c r="AI60" s="41">
        <v>0</v>
      </c>
      <c r="AJ60" s="41">
        <v>0</v>
      </c>
      <c r="AK60" s="41">
        <v>0</v>
      </c>
      <c r="AL60" s="43">
        <f t="shared" si="61"/>
        <v>0</v>
      </c>
      <c r="AM60" s="41">
        <v>0</v>
      </c>
      <c r="AN60" s="41">
        <v>0</v>
      </c>
      <c r="AO60" s="41">
        <v>0</v>
      </c>
      <c r="AP60" s="41">
        <v>0</v>
      </c>
      <c r="AQ60" s="41">
        <v>0</v>
      </c>
      <c r="AR60" s="41">
        <v>0</v>
      </c>
      <c r="AS60" s="41">
        <v>0</v>
      </c>
      <c r="AT60" s="41">
        <v>0</v>
      </c>
      <c r="AU60" s="41">
        <v>0</v>
      </c>
      <c r="AV60" s="41">
        <v>0</v>
      </c>
      <c r="AW60" s="41">
        <v>0</v>
      </c>
      <c r="AX60" s="41">
        <v>0</v>
      </c>
      <c r="AY60" s="41">
        <v>0</v>
      </c>
      <c r="AZ60" s="41">
        <v>0</v>
      </c>
      <c r="BA60" s="41">
        <v>0</v>
      </c>
      <c r="BB60" s="41">
        <v>0</v>
      </c>
      <c r="BC60" s="43">
        <f t="shared" si="58"/>
        <v>0</v>
      </c>
      <c r="BD60"/>
      <c r="BE60"/>
      <c r="BF60"/>
      <c r="BG60"/>
      <c r="BH60"/>
      <c r="BI60"/>
      <c r="BJ60"/>
      <c r="BK60"/>
      <c r="BL60"/>
      <c r="BM60"/>
      <c r="BN60"/>
      <c r="BO60"/>
      <c r="BP60"/>
      <c r="BQ60"/>
      <c r="BR60"/>
      <c r="BS60"/>
      <c r="BT60"/>
      <c r="BU60"/>
    </row>
    <row r="61" spans="1:73" x14ac:dyDescent="0.45">
      <c r="A61" s="41" t="s">
        <v>142</v>
      </c>
      <c r="B61" s="41">
        <v>2025</v>
      </c>
      <c r="C61" s="41" t="s">
        <v>41</v>
      </c>
      <c r="D61" s="41" t="s">
        <v>143</v>
      </c>
      <c r="E61" s="41" t="s">
        <v>143</v>
      </c>
      <c r="F61" s="41" t="s">
        <v>146</v>
      </c>
      <c r="G61" s="41">
        <v>185077.64041599099</v>
      </c>
      <c r="H61" s="41">
        <v>8268405.9384042304</v>
      </c>
      <c r="I61" s="41">
        <v>0</v>
      </c>
      <c r="J61" s="41">
        <v>8268405.9384042304</v>
      </c>
      <c r="K61" s="41">
        <v>907675.63808379497</v>
      </c>
      <c r="L61" s="41">
        <v>3192287.1209033602</v>
      </c>
      <c r="M61" s="41">
        <v>0</v>
      </c>
      <c r="N61" s="41">
        <v>0</v>
      </c>
      <c r="O61" s="41">
        <v>0</v>
      </c>
      <c r="P61" s="41">
        <v>0</v>
      </c>
      <c r="Q61" s="43">
        <f t="shared" ref="Q61" si="62">P61*$A$8/$H61</f>
        <v>0</v>
      </c>
      <c r="R61" s="41">
        <v>0</v>
      </c>
      <c r="S61" s="41">
        <v>0</v>
      </c>
      <c r="T61" s="41">
        <v>0</v>
      </c>
      <c r="U61" s="41">
        <v>0</v>
      </c>
      <c r="V61" s="41">
        <v>1.8228714778434699E-2</v>
      </c>
      <c r="W61" s="41">
        <v>1.39700889942869E-2</v>
      </c>
      <c r="X61" s="41">
        <v>3.21988037727216E-2</v>
      </c>
      <c r="Y61" s="41">
        <v>0</v>
      </c>
      <c r="Z61" s="41">
        <v>0</v>
      </c>
      <c r="AA61" s="41">
        <v>0</v>
      </c>
      <c r="AB61" s="41">
        <v>0</v>
      </c>
      <c r="AC61" s="43">
        <f t="shared" si="57"/>
        <v>0</v>
      </c>
      <c r="AD61" s="41">
        <v>7.2914859113738795E-2</v>
      </c>
      <c r="AE61" s="41">
        <v>3.9914539983676903E-2</v>
      </c>
      <c r="AF61" s="41">
        <v>0.112829399097415</v>
      </c>
      <c r="AG61" s="43">
        <f t="shared" ref="AG61:AG63" si="63">AF61*$A$8/$H61</f>
        <v>1.2379307351707379E-2</v>
      </c>
      <c r="AH61" s="41">
        <v>0</v>
      </c>
      <c r="AI61" s="41">
        <v>0</v>
      </c>
      <c r="AJ61" s="41">
        <v>0</v>
      </c>
      <c r="AK61" s="41">
        <v>0</v>
      </c>
      <c r="AL61" s="43">
        <f t="shared" si="61"/>
        <v>0</v>
      </c>
      <c r="AM61" s="41">
        <v>0</v>
      </c>
      <c r="AN61" s="41">
        <v>0</v>
      </c>
      <c r="AO61" s="41">
        <v>0</v>
      </c>
      <c r="AP61" s="41">
        <v>0</v>
      </c>
      <c r="AQ61" s="41">
        <v>0</v>
      </c>
      <c r="AR61" s="41">
        <v>0</v>
      </c>
      <c r="AS61" s="41">
        <v>0</v>
      </c>
      <c r="AT61" s="41">
        <v>0</v>
      </c>
      <c r="AU61" s="41">
        <v>0</v>
      </c>
      <c r="AV61" s="41">
        <v>0</v>
      </c>
      <c r="AW61" s="41">
        <v>0</v>
      </c>
      <c r="AX61" s="41">
        <v>0</v>
      </c>
      <c r="AY61" s="41">
        <v>0</v>
      </c>
      <c r="AZ61" s="41">
        <v>0</v>
      </c>
      <c r="BA61" s="41">
        <v>0</v>
      </c>
      <c r="BB61" s="41">
        <v>0</v>
      </c>
      <c r="BC61" s="43">
        <f t="shared" si="58"/>
        <v>0</v>
      </c>
      <c r="BD61"/>
      <c r="BE61"/>
      <c r="BF61"/>
      <c r="BG61"/>
      <c r="BH61"/>
      <c r="BI61"/>
      <c r="BJ61"/>
      <c r="BK61"/>
      <c r="BL61"/>
      <c r="BM61"/>
      <c r="BN61"/>
      <c r="BO61"/>
      <c r="BP61"/>
      <c r="BQ61"/>
      <c r="BR61"/>
      <c r="BS61"/>
      <c r="BT61"/>
      <c r="BU61"/>
    </row>
    <row r="62" spans="1:73" x14ac:dyDescent="0.45">
      <c r="A62" s="41" t="s">
        <v>142</v>
      </c>
      <c r="B62" s="41">
        <v>2025</v>
      </c>
      <c r="C62" s="41" t="s">
        <v>42</v>
      </c>
      <c r="D62" s="41" t="s">
        <v>143</v>
      </c>
      <c r="E62" s="41" t="s">
        <v>143</v>
      </c>
      <c r="F62" s="41" t="s">
        <v>146</v>
      </c>
      <c r="G62" s="41">
        <v>748.54165484387795</v>
      </c>
      <c r="H62" s="41">
        <v>30778.2103975303</v>
      </c>
      <c r="I62" s="41">
        <v>0</v>
      </c>
      <c r="J62" s="41">
        <v>30778.2103975303</v>
      </c>
      <c r="K62" s="41">
        <v>3576.1776364617099</v>
      </c>
      <c r="L62" s="41">
        <v>11882.92947739</v>
      </c>
      <c r="M62" s="41">
        <v>0</v>
      </c>
      <c r="N62" s="41">
        <v>0</v>
      </c>
      <c r="O62" s="41">
        <v>0</v>
      </c>
      <c r="P62" s="41">
        <v>0</v>
      </c>
      <c r="Q62" s="43">
        <f>P62*$A$8/$H62</f>
        <v>0</v>
      </c>
      <c r="R62" s="41">
        <v>0</v>
      </c>
      <c r="S62" s="41">
        <v>0</v>
      </c>
      <c r="T62" s="41">
        <v>0</v>
      </c>
      <c r="U62" s="41">
        <v>0</v>
      </c>
      <c r="V62" s="41">
        <v>6.7854338902416497E-5</v>
      </c>
      <c r="W62" s="41">
        <v>5.2090167317524599E-5</v>
      </c>
      <c r="X62" s="41">
        <v>1.1994450621994099E-4</v>
      </c>
      <c r="Y62" s="41">
        <v>0</v>
      </c>
      <c r="Z62" s="41">
        <v>0</v>
      </c>
      <c r="AA62" s="41">
        <v>0</v>
      </c>
      <c r="AB62" s="41">
        <v>0</v>
      </c>
      <c r="AC62" s="43">
        <f t="shared" si="57"/>
        <v>0</v>
      </c>
      <c r="AD62" s="41">
        <v>2.7141735560966599E-4</v>
      </c>
      <c r="AE62" s="41">
        <v>1.48829049478641E-4</v>
      </c>
      <c r="AF62" s="41">
        <v>4.2024640508830799E-4</v>
      </c>
      <c r="AG62" s="43">
        <f t="shared" si="63"/>
        <v>1.2386725221380259E-2</v>
      </c>
      <c r="AH62" s="41">
        <v>0</v>
      </c>
      <c r="AI62" s="41">
        <v>0</v>
      </c>
      <c r="AJ62" s="41">
        <v>0</v>
      </c>
      <c r="AK62" s="41">
        <v>0</v>
      </c>
      <c r="AL62" s="43">
        <f t="shared" si="61"/>
        <v>0</v>
      </c>
      <c r="AM62" s="41">
        <v>0</v>
      </c>
      <c r="AN62" s="41">
        <v>0</v>
      </c>
      <c r="AO62" s="41">
        <v>0</v>
      </c>
      <c r="AP62" s="41">
        <v>0</v>
      </c>
      <c r="AQ62" s="41">
        <v>0</v>
      </c>
      <c r="AR62" s="41">
        <v>0</v>
      </c>
      <c r="AS62" s="41">
        <v>0</v>
      </c>
      <c r="AT62" s="41">
        <v>0</v>
      </c>
      <c r="AU62" s="41">
        <v>0</v>
      </c>
      <c r="AV62" s="41">
        <v>0</v>
      </c>
      <c r="AW62" s="41">
        <v>0</v>
      </c>
      <c r="AX62" s="41">
        <v>0</v>
      </c>
      <c r="AY62" s="41">
        <v>0</v>
      </c>
      <c r="AZ62" s="41">
        <v>0</v>
      </c>
      <c r="BA62" s="41">
        <v>0</v>
      </c>
      <c r="BB62" s="41">
        <v>0</v>
      </c>
      <c r="BC62" s="43">
        <f t="shared" si="58"/>
        <v>0</v>
      </c>
      <c r="BD62"/>
      <c r="BE62"/>
      <c r="BF62"/>
      <c r="BG62"/>
      <c r="BH62"/>
      <c r="BI62"/>
      <c r="BJ62"/>
      <c r="BK62"/>
      <c r="BL62"/>
      <c r="BM62"/>
      <c r="BN62"/>
      <c r="BO62"/>
      <c r="BP62"/>
      <c r="BQ62"/>
      <c r="BR62"/>
      <c r="BS62"/>
      <c r="BT62"/>
      <c r="BU62"/>
    </row>
    <row r="63" spans="1:73" x14ac:dyDescent="0.45">
      <c r="A63" s="41" t="s">
        <v>142</v>
      </c>
      <c r="B63" s="41">
        <v>2025</v>
      </c>
      <c r="C63" s="41" t="s">
        <v>43</v>
      </c>
      <c r="D63" s="41" t="s">
        <v>143</v>
      </c>
      <c r="E63" s="41" t="s">
        <v>143</v>
      </c>
      <c r="F63" s="41" t="s">
        <v>146</v>
      </c>
      <c r="G63" s="41">
        <v>8354.5779170467904</v>
      </c>
      <c r="H63" s="41">
        <v>284518.80775783601</v>
      </c>
      <c r="I63" s="41">
        <v>0</v>
      </c>
      <c r="J63" s="41">
        <v>284518.80775783601</v>
      </c>
      <c r="K63" s="41">
        <v>42480.712822214096</v>
      </c>
      <c r="L63" s="41">
        <v>109847.742409634</v>
      </c>
      <c r="M63" s="41">
        <v>0</v>
      </c>
      <c r="N63" s="41">
        <v>0</v>
      </c>
      <c r="O63" s="41">
        <v>0</v>
      </c>
      <c r="P63" s="41">
        <v>0</v>
      </c>
      <c r="Q63" s="43">
        <f t="shared" ref="Q63" si="64">P63*$A$8/$H63</f>
        <v>0</v>
      </c>
      <c r="R63" s="41">
        <v>0</v>
      </c>
      <c r="S63" s="41">
        <v>0</v>
      </c>
      <c r="T63" s="41">
        <v>0</v>
      </c>
      <c r="U63" s="41">
        <v>0</v>
      </c>
      <c r="V63" s="41">
        <v>6.2725659992436699E-4</v>
      </c>
      <c r="W63" s="41">
        <v>4.7876668919688098E-4</v>
      </c>
      <c r="X63" s="41">
        <v>1.10602328912124E-3</v>
      </c>
      <c r="Y63" s="41">
        <v>0</v>
      </c>
      <c r="Z63" s="41">
        <v>0</v>
      </c>
      <c r="AA63" s="41">
        <v>0</v>
      </c>
      <c r="AB63" s="41">
        <v>0</v>
      </c>
      <c r="AC63" s="43">
        <f t="shared" si="57"/>
        <v>0</v>
      </c>
      <c r="AD63" s="41">
        <v>2.5090263996974701E-3</v>
      </c>
      <c r="AE63" s="41">
        <v>1.3679048262768001E-3</v>
      </c>
      <c r="AF63" s="41">
        <v>3.8769312259742698E-3</v>
      </c>
      <c r="AG63" s="43">
        <f t="shared" si="63"/>
        <v>1.2361551357367526E-2</v>
      </c>
      <c r="AH63" s="41">
        <v>0</v>
      </c>
      <c r="AI63" s="41">
        <v>0</v>
      </c>
      <c r="AJ63" s="41">
        <v>0</v>
      </c>
      <c r="AK63" s="41">
        <v>0</v>
      </c>
      <c r="AL63" s="43">
        <f t="shared" si="61"/>
        <v>0</v>
      </c>
      <c r="AM63" s="41">
        <v>0</v>
      </c>
      <c r="AN63" s="41">
        <v>0</v>
      </c>
      <c r="AO63" s="41">
        <v>0</v>
      </c>
      <c r="AP63" s="41">
        <v>0</v>
      </c>
      <c r="AQ63" s="41">
        <v>0</v>
      </c>
      <c r="AR63" s="41">
        <v>0</v>
      </c>
      <c r="AS63" s="41">
        <v>0</v>
      </c>
      <c r="AT63" s="41">
        <v>0</v>
      </c>
      <c r="AU63" s="41">
        <v>0</v>
      </c>
      <c r="AV63" s="41">
        <v>0</v>
      </c>
      <c r="AW63" s="41">
        <v>0</v>
      </c>
      <c r="AX63" s="41">
        <v>0</v>
      </c>
      <c r="AY63" s="41">
        <v>0</v>
      </c>
      <c r="AZ63" s="41">
        <v>0</v>
      </c>
      <c r="BA63" s="41">
        <v>0</v>
      </c>
      <c r="BB63" s="41">
        <v>0</v>
      </c>
      <c r="BC63" s="43">
        <f t="shared" si="58"/>
        <v>0</v>
      </c>
      <c r="BD63"/>
      <c r="BE63"/>
      <c r="BF63"/>
      <c r="BG63"/>
      <c r="BH63"/>
      <c r="BI63"/>
      <c r="BJ63"/>
      <c r="BK63"/>
      <c r="BL63"/>
      <c r="BM63"/>
      <c r="BN63"/>
      <c r="BO63"/>
      <c r="BP63"/>
      <c r="BQ63"/>
      <c r="BR63"/>
      <c r="BS63"/>
      <c r="BT63"/>
      <c r="BU63"/>
    </row>
    <row r="64" spans="1:73" x14ac:dyDescent="0.45">
      <c r="A64" s="46"/>
      <c r="B64" s="46"/>
      <c r="C64" s="46"/>
      <c r="D64" s="46" t="s">
        <v>168</v>
      </c>
      <c r="E64" s="46"/>
      <c r="F64" s="46"/>
      <c r="G64" s="46">
        <f t="shared" ref="G64:P64" si="65">SUM(G55:G63)</f>
        <v>531576.17731672665</v>
      </c>
      <c r="H64" s="46">
        <f t="shared" si="65"/>
        <v>23156414.863567673</v>
      </c>
      <c r="I64" s="46">
        <f t="shared" si="65"/>
        <v>0</v>
      </c>
      <c r="J64" s="46">
        <f t="shared" si="65"/>
        <v>23156414.863567673</v>
      </c>
      <c r="K64" s="46">
        <f t="shared" si="65"/>
        <v>2621490.9715848155</v>
      </c>
      <c r="L64" s="46">
        <f t="shared" si="65"/>
        <v>8940287.3402619772</v>
      </c>
      <c r="M64" s="46">
        <f t="shared" si="65"/>
        <v>0</v>
      </c>
      <c r="N64" s="46">
        <f t="shared" si="65"/>
        <v>0</v>
      </c>
      <c r="O64" s="46">
        <f t="shared" si="65"/>
        <v>0</v>
      </c>
      <c r="P64" s="46">
        <f t="shared" si="65"/>
        <v>0</v>
      </c>
      <c r="Q64" s="46">
        <f>P64*$A$8/$H64</f>
        <v>0</v>
      </c>
      <c r="R64" s="46">
        <f t="shared" ref="R64:AB64" si="66">SUM(R55:R63)</f>
        <v>0</v>
      </c>
      <c r="S64" s="46">
        <f t="shared" si="66"/>
        <v>0</v>
      </c>
      <c r="T64" s="46">
        <f t="shared" si="66"/>
        <v>0</v>
      </c>
      <c r="U64" s="46">
        <f t="shared" si="66"/>
        <v>0</v>
      </c>
      <c r="V64" s="46">
        <f t="shared" si="66"/>
        <v>5.1051156049136369E-2</v>
      </c>
      <c r="W64" s="46">
        <f t="shared" si="66"/>
        <v>3.9102552479789457E-2</v>
      </c>
      <c r="X64" s="46">
        <f t="shared" si="66"/>
        <v>9.0153708528925902E-2</v>
      </c>
      <c r="Y64" s="46">
        <f t="shared" si="66"/>
        <v>0</v>
      </c>
      <c r="Z64" s="46">
        <f t="shared" si="66"/>
        <v>0</v>
      </c>
      <c r="AA64" s="46">
        <f t="shared" si="66"/>
        <v>0</v>
      </c>
      <c r="AB64" s="46">
        <f t="shared" si="66"/>
        <v>0</v>
      </c>
      <c r="AC64" s="46">
        <f>AB64*$A$8/$H64</f>
        <v>0</v>
      </c>
      <c r="AD64" s="46">
        <f>SUM(AD55:AD63)</f>
        <v>0.20420462419654586</v>
      </c>
      <c r="AE64" s="46">
        <f>SUM(AE55:AE63)</f>
        <v>0.11172157851368465</v>
      </c>
      <c r="AF64" s="46">
        <f>SUM(AF55:AF63)</f>
        <v>0.31592620271022942</v>
      </c>
      <c r="AG64" s="46">
        <f>AF64*$A$8/$H64</f>
        <v>1.2376851679946234E-2</v>
      </c>
      <c r="AH64" s="46">
        <f>SUM(AH55:AH63)</f>
        <v>0</v>
      </c>
      <c r="AI64" s="46">
        <f>SUM(AI55:AI63)</f>
        <v>0</v>
      </c>
      <c r="AJ64" s="46">
        <f>SUM(AJ55:AJ63)</f>
        <v>0</v>
      </c>
      <c r="AK64" s="46">
        <f>SUM(AK55:AK63)</f>
        <v>0</v>
      </c>
      <c r="AL64" s="46">
        <f>AK64*$A$8/$H64</f>
        <v>0</v>
      </c>
      <c r="AM64" s="46">
        <f t="shared" ref="AM64:BB64" si="67">SUM(AM55:AM63)</f>
        <v>0</v>
      </c>
      <c r="AN64" s="46">
        <f t="shared" si="67"/>
        <v>0</v>
      </c>
      <c r="AO64" s="46">
        <f t="shared" si="67"/>
        <v>0</v>
      </c>
      <c r="AP64" s="46">
        <f t="shared" si="67"/>
        <v>0</v>
      </c>
      <c r="AQ64" s="46">
        <f t="shared" si="67"/>
        <v>0</v>
      </c>
      <c r="AR64" s="46">
        <f t="shared" si="67"/>
        <v>0</v>
      </c>
      <c r="AS64" s="46">
        <f t="shared" si="67"/>
        <v>0</v>
      </c>
      <c r="AT64" s="46">
        <f t="shared" si="67"/>
        <v>0</v>
      </c>
      <c r="AU64" s="46">
        <f t="shared" si="67"/>
        <v>0</v>
      </c>
      <c r="AV64" s="46">
        <f t="shared" si="67"/>
        <v>0</v>
      </c>
      <c r="AW64" s="46">
        <f t="shared" si="67"/>
        <v>0</v>
      </c>
      <c r="AX64" s="46">
        <f t="shared" si="67"/>
        <v>0</v>
      </c>
      <c r="AY64" s="46">
        <f t="shared" si="67"/>
        <v>0</v>
      </c>
      <c r="AZ64" s="46">
        <f t="shared" si="67"/>
        <v>0</v>
      </c>
      <c r="BA64" s="46">
        <f t="shared" si="67"/>
        <v>0</v>
      </c>
      <c r="BB64" s="46">
        <f t="shared" si="67"/>
        <v>0</v>
      </c>
      <c r="BC64" s="46">
        <f>AX64*$A$8/$H64</f>
        <v>0</v>
      </c>
      <c r="BD64"/>
      <c r="BE64"/>
      <c r="BF64"/>
      <c r="BG64"/>
      <c r="BH64"/>
      <c r="BI64"/>
      <c r="BJ64"/>
      <c r="BK64"/>
      <c r="BL64"/>
      <c r="BM64"/>
      <c r="BN64"/>
      <c r="BO64"/>
      <c r="BP64"/>
      <c r="BQ64"/>
      <c r="BR64"/>
      <c r="BS64"/>
      <c r="BT64"/>
      <c r="BU64"/>
    </row>
  </sheetData>
  <sheetProtection algorithmName="SHA-512" hashValue="Vk9a51IbW0NhesKKiJYkS43yfHvkdBL73YaXjKQnFDvvprqaFgCewOllM3MNNO13s+dSLHeqBOB/f71el7e2fA==" saltValue="9WPiLJKIrZk0F6UehiXDpQ==" spinCount="100000" sheet="1" objects="1" scenarios="1"/>
  <pageMargins left="0.7" right="0.7" top="0.75" bottom="0.75" header="0.3" footer="0.3"/>
  <pageSetup orientation="portrait" horizontalDpi="300" verticalDpi="300" r:id="rId1"/>
  <customProperties>
    <customPr name="f9f8561ea" r:id="rId2"/>
  </customProperties>
  <tableParts count="3">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8C990-E0D8-4776-9156-9405E32FCE57}">
  <sheetPr codeName="Sheet5"/>
  <dimension ref="A1:BN45"/>
  <sheetViews>
    <sheetView workbookViewId="0">
      <selection activeCell="H49" sqref="H49"/>
    </sheetView>
  </sheetViews>
  <sheetFormatPr defaultRowHeight="14.25" x14ac:dyDescent="0.45"/>
  <cols>
    <col min="1" max="1" width="9.19921875" customWidth="1"/>
    <col min="2" max="2" width="15.19921875" customWidth="1"/>
    <col min="3" max="3" width="18.19921875" customWidth="1"/>
    <col min="4" max="4" width="13.19921875" customWidth="1"/>
    <col min="7" max="7" width="12.796875" customWidth="1"/>
    <col min="10" max="10" width="14" customWidth="1"/>
    <col min="11" max="11" width="12.796875" customWidth="1"/>
    <col min="12" max="12" width="13.19921875" customWidth="1"/>
    <col min="13" max="13" width="13.53125" customWidth="1"/>
    <col min="14" max="14" width="15.53125" customWidth="1"/>
    <col min="15" max="15" width="14.46484375" customWidth="1"/>
    <col min="16" max="16" width="14.796875" customWidth="1"/>
    <col min="17" max="18" width="15.19921875" customWidth="1"/>
    <col min="19" max="19" width="15.46484375" customWidth="1"/>
    <col min="20" max="20" width="15.19921875" customWidth="1"/>
    <col min="21" max="21" width="15" customWidth="1"/>
    <col min="22" max="22" width="13.796875" customWidth="1"/>
    <col min="23" max="23" width="14.19921875" customWidth="1"/>
    <col min="24" max="24" width="14.53125" customWidth="1"/>
    <col min="25" max="26" width="14.796875" customWidth="1"/>
    <col min="27" max="27" width="14.53125" customWidth="1"/>
    <col min="28" max="28" width="13.796875" customWidth="1"/>
    <col min="29" max="29" width="12.53125" customWidth="1"/>
    <col min="30" max="30" width="13" customWidth="1"/>
    <col min="31" max="31" width="13.19921875" customWidth="1"/>
    <col min="32" max="32" width="13.53125" customWidth="1"/>
    <col min="33" max="33" width="12.46484375" customWidth="1"/>
    <col min="34" max="34" width="12.796875" customWidth="1"/>
    <col min="35" max="35" width="13.19921875" customWidth="1"/>
    <col min="36" max="36" width="14" customWidth="1"/>
    <col min="37" max="37" width="12.796875" customWidth="1"/>
    <col min="38" max="38" width="13.19921875" customWidth="1"/>
    <col min="39" max="39" width="13.53125" customWidth="1"/>
    <col min="40" max="40" width="14" customWidth="1"/>
    <col min="41" max="41" width="12.796875" customWidth="1"/>
    <col min="42" max="42" width="13.19921875" customWidth="1"/>
    <col min="43" max="43" width="13.53125" customWidth="1"/>
    <col min="44" max="44" width="13.796875" customWidth="1"/>
    <col min="45" max="45" width="16.53125" customWidth="1"/>
    <col min="46" max="46" width="16.19921875" customWidth="1"/>
    <col min="47" max="47" width="16.46484375" customWidth="1"/>
    <col min="48" max="48" width="13.53125" customWidth="1"/>
    <col min="49" max="49" width="13.796875" customWidth="1"/>
    <col min="50" max="50" width="12.796875" customWidth="1"/>
    <col min="51" max="51" width="13.19921875" customWidth="1"/>
    <col min="52" max="52" width="13.46484375" customWidth="1"/>
    <col min="53" max="53" width="13.53125" customWidth="1"/>
    <col min="54" max="54" width="16.46484375" customWidth="1"/>
    <col min="55" max="55" width="16" customWidth="1"/>
    <col min="56" max="56" width="16.19921875" customWidth="1"/>
    <col min="57" max="57" width="13.46484375" customWidth="1"/>
    <col min="58" max="58" width="12.796875" customWidth="1"/>
    <col min="59" max="59" width="11.53125" customWidth="1"/>
    <col min="60" max="60" width="12" customWidth="1"/>
    <col min="61" max="61" width="12.19921875" customWidth="1"/>
    <col min="62" max="62" width="13.53125" customWidth="1"/>
    <col min="63" max="63" width="12.46484375" customWidth="1"/>
    <col min="64" max="64" width="12.796875" customWidth="1"/>
    <col min="65" max="65" width="13.19921875" customWidth="1"/>
    <col min="66" max="66" width="19.19921875" customWidth="1"/>
  </cols>
  <sheetData>
    <row r="1" spans="1:66" x14ac:dyDescent="0.45">
      <c r="A1" t="s">
        <v>147</v>
      </c>
    </row>
    <row r="2" spans="1:66" x14ac:dyDescent="0.45">
      <c r="A2" t="s">
        <v>0</v>
      </c>
    </row>
    <row r="3" spans="1:66" x14ac:dyDescent="0.45">
      <c r="A3" t="s">
        <v>119</v>
      </c>
    </row>
    <row r="4" spans="1:66" x14ac:dyDescent="0.45">
      <c r="A4" t="s">
        <v>148</v>
      </c>
    </row>
    <row r="5" spans="1:66" x14ac:dyDescent="0.45">
      <c r="A5" t="s">
        <v>1</v>
      </c>
    </row>
    <row r="6" spans="1:66" x14ac:dyDescent="0.45">
      <c r="A6" t="s">
        <v>2</v>
      </c>
    </row>
    <row r="7" spans="1:66" x14ac:dyDescent="0.45">
      <c r="A7" t="s">
        <v>3</v>
      </c>
    </row>
    <row r="9" spans="1:66" x14ac:dyDescent="0.45">
      <c r="A9" t="s">
        <v>4</v>
      </c>
      <c r="B9" t="s">
        <v>112</v>
      </c>
      <c r="C9" t="s">
        <v>113</v>
      </c>
      <c r="D9" t="s">
        <v>114</v>
      </c>
      <c r="E9" t="s">
        <v>5</v>
      </c>
      <c r="F9" t="s">
        <v>6</v>
      </c>
      <c r="G9" t="s">
        <v>7</v>
      </c>
      <c r="H9" t="s">
        <v>8</v>
      </c>
      <c r="I9" t="s">
        <v>9</v>
      </c>
      <c r="J9" t="s">
        <v>26</v>
      </c>
      <c r="K9" t="s">
        <v>27</v>
      </c>
      <c r="L9" t="s">
        <v>28</v>
      </c>
      <c r="M9" t="s">
        <v>29</v>
      </c>
      <c r="N9" t="s">
        <v>120</v>
      </c>
      <c r="O9" t="s">
        <v>121</v>
      </c>
      <c r="P9" t="s">
        <v>122</v>
      </c>
      <c r="Q9" t="s">
        <v>123</v>
      </c>
      <c r="R9" t="s">
        <v>124</v>
      </c>
      <c r="S9" t="s">
        <v>125</v>
      </c>
      <c r="T9" t="s">
        <v>126</v>
      </c>
      <c r="U9" t="s">
        <v>34</v>
      </c>
      <c r="V9" t="s">
        <v>35</v>
      </c>
      <c r="W9" t="s">
        <v>36</v>
      </c>
      <c r="X9" t="s">
        <v>37</v>
      </c>
      <c r="Y9" t="s">
        <v>38</v>
      </c>
      <c r="Z9" t="s">
        <v>39</v>
      </c>
      <c r="AA9" t="s">
        <v>40</v>
      </c>
      <c r="AB9" t="s">
        <v>30</v>
      </c>
      <c r="AC9" t="s">
        <v>31</v>
      </c>
      <c r="AD9" t="s">
        <v>32</v>
      </c>
      <c r="AE9" t="s">
        <v>33</v>
      </c>
      <c r="AF9" t="s">
        <v>115</v>
      </c>
      <c r="AG9" t="s">
        <v>116</v>
      </c>
      <c r="AH9" t="s">
        <v>117</v>
      </c>
      <c r="AI9" t="s">
        <v>118</v>
      </c>
      <c r="AJ9" t="s">
        <v>127</v>
      </c>
      <c r="AK9" t="s">
        <v>128</v>
      </c>
      <c r="AL9" t="s">
        <v>129</v>
      </c>
      <c r="AM9" t="s">
        <v>130</v>
      </c>
      <c r="AN9" t="s">
        <v>10</v>
      </c>
      <c r="AO9" t="s">
        <v>11</v>
      </c>
      <c r="AP9" t="s">
        <v>12</v>
      </c>
      <c r="AQ9" t="s">
        <v>13</v>
      </c>
      <c r="AR9" t="s">
        <v>14</v>
      </c>
      <c r="AS9" t="s">
        <v>131</v>
      </c>
      <c r="AT9" t="s">
        <v>132</v>
      </c>
      <c r="AU9" t="s">
        <v>133</v>
      </c>
      <c r="AV9" t="s">
        <v>15</v>
      </c>
      <c r="AW9" t="s">
        <v>16</v>
      </c>
      <c r="AX9" t="s">
        <v>17</v>
      </c>
      <c r="AY9" t="s">
        <v>18</v>
      </c>
      <c r="AZ9" t="s">
        <v>19</v>
      </c>
      <c r="BA9" t="s">
        <v>20</v>
      </c>
      <c r="BB9" t="s">
        <v>134</v>
      </c>
      <c r="BC9" t="s">
        <v>135</v>
      </c>
      <c r="BD9" t="s">
        <v>136</v>
      </c>
      <c r="BE9" t="s">
        <v>21</v>
      </c>
      <c r="BF9" t="s">
        <v>22</v>
      </c>
      <c r="BG9" t="s">
        <v>23</v>
      </c>
      <c r="BH9" t="s">
        <v>24</v>
      </c>
      <c r="BI9" t="s">
        <v>25</v>
      </c>
      <c r="BJ9" t="s">
        <v>137</v>
      </c>
      <c r="BK9" t="s">
        <v>138</v>
      </c>
      <c r="BL9" t="s">
        <v>139</v>
      </c>
      <c r="BM9" t="s">
        <v>140</v>
      </c>
      <c r="BN9" t="s">
        <v>141</v>
      </c>
    </row>
    <row r="10" spans="1:66" x14ac:dyDescent="0.45">
      <c r="A10" t="s">
        <v>142</v>
      </c>
      <c r="B10">
        <v>2021</v>
      </c>
      <c r="C10" t="s">
        <v>41</v>
      </c>
      <c r="D10" t="s">
        <v>143</v>
      </c>
      <c r="E10" t="s">
        <v>143</v>
      </c>
      <c r="F10" t="s">
        <v>145</v>
      </c>
      <c r="G10">
        <v>29081.047702380602</v>
      </c>
      <c r="H10">
        <v>1067676.1874047399</v>
      </c>
      <c r="I10">
        <v>136215.55878726201</v>
      </c>
      <c r="J10">
        <v>0.122793188025414</v>
      </c>
      <c r="K10">
        <v>0</v>
      </c>
      <c r="L10">
        <v>0</v>
      </c>
      <c r="M10">
        <v>0.122793188025414</v>
      </c>
      <c r="N10">
        <v>1.05586553618387E-2</v>
      </c>
      <c r="O10">
        <v>0</v>
      </c>
      <c r="P10">
        <v>0</v>
      </c>
      <c r="Q10">
        <v>1.05586553618387E-2</v>
      </c>
      <c r="R10">
        <v>2.3538230755617501E-3</v>
      </c>
      <c r="S10">
        <v>1.8536356720048702E-2</v>
      </c>
      <c r="T10">
        <v>3.1448835157449201E-2</v>
      </c>
      <c r="U10">
        <v>1.10360709039618E-2</v>
      </c>
      <c r="V10">
        <v>0</v>
      </c>
      <c r="W10">
        <v>0</v>
      </c>
      <c r="X10">
        <v>1.10360709039618E-2</v>
      </c>
      <c r="Y10">
        <v>9.4152923022470004E-3</v>
      </c>
      <c r="Z10">
        <v>4.32514990134472E-2</v>
      </c>
      <c r="AA10">
        <v>6.3702862219656001E-2</v>
      </c>
      <c r="AB10">
        <v>252.19848130346301</v>
      </c>
      <c r="AC10">
        <v>0</v>
      </c>
      <c r="AD10">
        <v>0</v>
      </c>
      <c r="AE10">
        <v>252.19848130346301</v>
      </c>
      <c r="AF10">
        <v>9.7774693602407405E-4</v>
      </c>
      <c r="AG10">
        <v>0</v>
      </c>
      <c r="AH10">
        <v>0</v>
      </c>
      <c r="AI10">
        <v>9.7774693602407405E-4</v>
      </c>
      <c r="AJ10">
        <v>3.9642089190267397E-2</v>
      </c>
      <c r="AK10">
        <v>0</v>
      </c>
      <c r="AL10">
        <v>0</v>
      </c>
      <c r="AM10">
        <v>3.9642089190267397E-2</v>
      </c>
      <c r="AN10">
        <v>2.10503158714027E-2</v>
      </c>
      <c r="AO10">
        <v>0</v>
      </c>
      <c r="AP10">
        <v>0</v>
      </c>
      <c r="AQ10">
        <v>2.10503158714027E-2</v>
      </c>
      <c r="AR10">
        <v>0</v>
      </c>
      <c r="AS10">
        <v>0</v>
      </c>
      <c r="AT10">
        <v>0</v>
      </c>
      <c r="AU10">
        <v>0</v>
      </c>
      <c r="AV10">
        <v>2.10503158714027E-2</v>
      </c>
      <c r="AW10">
        <v>2.3964385099502099E-2</v>
      </c>
      <c r="AX10">
        <v>0</v>
      </c>
      <c r="AY10">
        <v>0</v>
      </c>
      <c r="AZ10">
        <v>2.3964385099502099E-2</v>
      </c>
      <c r="BA10">
        <v>0</v>
      </c>
      <c r="BB10">
        <v>0</v>
      </c>
      <c r="BC10">
        <v>0</v>
      </c>
      <c r="BD10">
        <v>0</v>
      </c>
      <c r="BE10">
        <v>2.3964385099502099E-2</v>
      </c>
      <c r="BF10">
        <v>0.28624586030640897</v>
      </c>
      <c r="BG10">
        <v>0</v>
      </c>
      <c r="BH10">
        <v>0</v>
      </c>
      <c r="BI10">
        <v>0.28624586030640897</v>
      </c>
      <c r="BJ10">
        <v>2.3841826109520401E-3</v>
      </c>
      <c r="BK10">
        <v>0</v>
      </c>
      <c r="BL10">
        <v>0</v>
      </c>
      <c r="BM10">
        <v>2.3841826109520401E-3</v>
      </c>
      <c r="BN10">
        <v>22.476692926295399</v>
      </c>
    </row>
    <row r="11" spans="1:66" x14ac:dyDescent="0.45">
      <c r="A11" t="s">
        <v>142</v>
      </c>
      <c r="B11">
        <v>2021</v>
      </c>
      <c r="C11" t="s">
        <v>42</v>
      </c>
      <c r="D11" t="s">
        <v>143</v>
      </c>
      <c r="E11" t="s">
        <v>143</v>
      </c>
      <c r="F11" t="s">
        <v>145</v>
      </c>
      <c r="G11">
        <v>195.091859489277</v>
      </c>
      <c r="H11">
        <v>3260.4952139361199</v>
      </c>
      <c r="I11">
        <v>648.562377022193</v>
      </c>
      <c r="J11">
        <v>4.2121655201807001E-3</v>
      </c>
      <c r="K11">
        <v>0</v>
      </c>
      <c r="L11">
        <v>0</v>
      </c>
      <c r="M11">
        <v>4.2121655201807001E-3</v>
      </c>
      <c r="N11">
        <v>5.6071382952338098E-4</v>
      </c>
      <c r="O11">
        <v>0</v>
      </c>
      <c r="P11">
        <v>0</v>
      </c>
      <c r="Q11">
        <v>5.6071382952338098E-4</v>
      </c>
      <c r="R11">
        <v>7.1881615070732398E-6</v>
      </c>
      <c r="S11">
        <v>5.6606771868201699E-5</v>
      </c>
      <c r="T11">
        <v>6.24508762898656E-4</v>
      </c>
      <c r="U11">
        <v>5.8606682076366005E-4</v>
      </c>
      <c r="V11">
        <v>0</v>
      </c>
      <c r="W11">
        <v>0</v>
      </c>
      <c r="X11">
        <v>5.8606682076366005E-4</v>
      </c>
      <c r="Y11">
        <v>2.8752646028292898E-5</v>
      </c>
      <c r="Z11">
        <v>1.3208246769247001E-4</v>
      </c>
      <c r="AA11">
        <v>7.4690193448442399E-4</v>
      </c>
      <c r="AB11">
        <v>1.54250964158106</v>
      </c>
      <c r="AC11">
        <v>0</v>
      </c>
      <c r="AD11">
        <v>0</v>
      </c>
      <c r="AE11">
        <v>1.54250964158106</v>
      </c>
      <c r="AF11">
        <v>3.4312284866438001E-5</v>
      </c>
      <c r="AG11">
        <v>0</v>
      </c>
      <c r="AH11">
        <v>0</v>
      </c>
      <c r="AI11">
        <v>3.4312284866438001E-5</v>
      </c>
      <c r="AJ11">
        <v>2.4246103494503501E-4</v>
      </c>
      <c r="AK11">
        <v>0</v>
      </c>
      <c r="AL11">
        <v>0</v>
      </c>
      <c r="AM11">
        <v>2.4246103494503501E-4</v>
      </c>
      <c r="AN11">
        <v>7.3872329137146596E-4</v>
      </c>
      <c r="AO11">
        <v>0</v>
      </c>
      <c r="AP11">
        <v>0</v>
      </c>
      <c r="AQ11">
        <v>7.3872329137146596E-4</v>
      </c>
      <c r="AR11">
        <v>0</v>
      </c>
      <c r="AS11">
        <v>0</v>
      </c>
      <c r="AT11">
        <v>0</v>
      </c>
      <c r="AU11">
        <v>0</v>
      </c>
      <c r="AV11">
        <v>7.3872329137146596E-4</v>
      </c>
      <c r="AW11">
        <v>8.40987353564966E-4</v>
      </c>
      <c r="AX11">
        <v>0</v>
      </c>
      <c r="AY11">
        <v>0</v>
      </c>
      <c r="AZ11">
        <v>8.40987353564966E-4</v>
      </c>
      <c r="BA11">
        <v>0</v>
      </c>
      <c r="BB11">
        <v>0</v>
      </c>
      <c r="BC11">
        <v>0</v>
      </c>
      <c r="BD11">
        <v>0</v>
      </c>
      <c r="BE11">
        <v>8.40987353564966E-4</v>
      </c>
      <c r="BF11">
        <v>4.3938224567742802E-3</v>
      </c>
      <c r="BG11">
        <v>0</v>
      </c>
      <c r="BH11">
        <v>0</v>
      </c>
      <c r="BI11">
        <v>4.3938224567742802E-3</v>
      </c>
      <c r="BJ11">
        <v>1.45822633255997E-5</v>
      </c>
      <c r="BK11">
        <v>0</v>
      </c>
      <c r="BL11">
        <v>0</v>
      </c>
      <c r="BM11">
        <v>1.45822633255997E-5</v>
      </c>
      <c r="BN11">
        <v>0.137473133741632</v>
      </c>
    </row>
    <row r="12" spans="1:66" x14ac:dyDescent="0.45">
      <c r="A12" t="s">
        <v>142</v>
      </c>
      <c r="B12">
        <v>2021</v>
      </c>
      <c r="C12" t="s">
        <v>43</v>
      </c>
      <c r="D12" t="s">
        <v>143</v>
      </c>
      <c r="E12" t="s">
        <v>143</v>
      </c>
      <c r="F12" t="s">
        <v>145</v>
      </c>
      <c r="G12">
        <v>6102.49549950252</v>
      </c>
      <c r="H12">
        <v>242192.02581061501</v>
      </c>
      <c r="I12">
        <v>29908.022474224301</v>
      </c>
      <c r="J12">
        <v>1.2212225856587501E-2</v>
      </c>
      <c r="K12">
        <v>0</v>
      </c>
      <c r="L12">
        <v>0</v>
      </c>
      <c r="M12">
        <v>1.2212225856587501E-2</v>
      </c>
      <c r="N12">
        <v>1.3758766015381199E-3</v>
      </c>
      <c r="O12">
        <v>0</v>
      </c>
      <c r="P12">
        <v>0</v>
      </c>
      <c r="Q12">
        <v>1.3758766015381199E-3</v>
      </c>
      <c r="R12">
        <v>5.3394201893346496E-4</v>
      </c>
      <c r="S12">
        <v>4.2047933991010301E-3</v>
      </c>
      <c r="T12">
        <v>6.1146120195726197E-3</v>
      </c>
      <c r="U12">
        <v>1.43808763609768E-3</v>
      </c>
      <c r="V12">
        <v>0</v>
      </c>
      <c r="W12">
        <v>0</v>
      </c>
      <c r="X12">
        <v>1.43808763609768E-3</v>
      </c>
      <c r="Y12">
        <v>2.1357680757338598E-3</v>
      </c>
      <c r="Z12">
        <v>9.8111845979024104E-3</v>
      </c>
      <c r="AA12">
        <v>1.3385040309733901E-2</v>
      </c>
      <c r="AB12">
        <v>77.927155107918196</v>
      </c>
      <c r="AC12">
        <v>0</v>
      </c>
      <c r="AD12">
        <v>0</v>
      </c>
      <c r="AE12">
        <v>77.927155107918196</v>
      </c>
      <c r="AF12">
        <v>1.9266891553665501E-4</v>
      </c>
      <c r="AG12">
        <v>0</v>
      </c>
      <c r="AH12">
        <v>0</v>
      </c>
      <c r="AI12">
        <v>1.9266891553665501E-4</v>
      </c>
      <c r="AJ12">
        <v>1.2249063583434999E-2</v>
      </c>
      <c r="AK12">
        <v>0</v>
      </c>
      <c r="AL12">
        <v>0</v>
      </c>
      <c r="AM12">
        <v>1.2249063583434999E-2</v>
      </c>
      <c r="AN12">
        <v>4.1480483151801299E-3</v>
      </c>
      <c r="AO12">
        <v>0</v>
      </c>
      <c r="AP12">
        <v>0</v>
      </c>
      <c r="AQ12">
        <v>4.1480483151801299E-3</v>
      </c>
      <c r="AR12">
        <v>0</v>
      </c>
      <c r="AS12">
        <v>0</v>
      </c>
      <c r="AT12">
        <v>0</v>
      </c>
      <c r="AU12">
        <v>0</v>
      </c>
      <c r="AV12">
        <v>4.1480483151801299E-3</v>
      </c>
      <c r="AW12">
        <v>4.7222772258425898E-3</v>
      </c>
      <c r="AX12">
        <v>0</v>
      </c>
      <c r="AY12">
        <v>0</v>
      </c>
      <c r="AZ12">
        <v>4.7222772258425898E-3</v>
      </c>
      <c r="BA12">
        <v>0</v>
      </c>
      <c r="BB12">
        <v>0</v>
      </c>
      <c r="BC12">
        <v>0</v>
      </c>
      <c r="BD12">
        <v>0</v>
      </c>
      <c r="BE12">
        <v>4.7222772258425898E-3</v>
      </c>
      <c r="BF12">
        <v>3.6132522749987801E-2</v>
      </c>
      <c r="BG12">
        <v>0</v>
      </c>
      <c r="BH12">
        <v>0</v>
      </c>
      <c r="BI12">
        <v>3.6132522749987801E-2</v>
      </c>
      <c r="BJ12">
        <v>7.3669185939982597E-4</v>
      </c>
      <c r="BK12">
        <v>0</v>
      </c>
      <c r="BL12">
        <v>0</v>
      </c>
      <c r="BM12">
        <v>7.3669185939982597E-4</v>
      </c>
      <c r="BN12">
        <v>6.9451042168365902</v>
      </c>
    </row>
    <row r="13" spans="1:66" x14ac:dyDescent="0.45">
      <c r="A13" t="s">
        <v>142</v>
      </c>
      <c r="B13">
        <v>2022</v>
      </c>
      <c r="C13" t="s">
        <v>41</v>
      </c>
      <c r="D13" t="s">
        <v>143</v>
      </c>
      <c r="E13" t="s">
        <v>143</v>
      </c>
      <c r="F13" t="s">
        <v>145</v>
      </c>
      <c r="G13">
        <v>30412.668210026</v>
      </c>
      <c r="H13">
        <v>1098265.5263318</v>
      </c>
      <c r="I13">
        <v>142471.45320598601</v>
      </c>
      <c r="J13">
        <v>0.104932759643468</v>
      </c>
      <c r="K13">
        <v>0</v>
      </c>
      <c r="L13">
        <v>0</v>
      </c>
      <c r="M13">
        <v>0.104932759643468</v>
      </c>
      <c r="N13">
        <v>9.3937485832744499E-3</v>
      </c>
      <c r="O13">
        <v>0</v>
      </c>
      <c r="P13">
        <v>0</v>
      </c>
      <c r="Q13">
        <v>9.3937485832744499E-3</v>
      </c>
      <c r="R13">
        <v>2.4212610241477498E-3</v>
      </c>
      <c r="S13">
        <v>1.9067430565163499E-2</v>
      </c>
      <c r="T13">
        <v>3.08824401725857E-2</v>
      </c>
      <c r="U13">
        <v>9.8184922100681398E-3</v>
      </c>
      <c r="V13">
        <v>0</v>
      </c>
      <c r="W13">
        <v>0</v>
      </c>
      <c r="X13">
        <v>9.8184922100681398E-3</v>
      </c>
      <c r="Y13">
        <v>9.6850440965910098E-3</v>
      </c>
      <c r="Z13">
        <v>4.4490671318714897E-2</v>
      </c>
      <c r="AA13">
        <v>6.3994207625374097E-2</v>
      </c>
      <c r="AB13">
        <v>253.07987224704499</v>
      </c>
      <c r="AC13">
        <v>0</v>
      </c>
      <c r="AD13">
        <v>0</v>
      </c>
      <c r="AE13">
        <v>253.07987224704499</v>
      </c>
      <c r="AF13">
        <v>8.9357132454138098E-4</v>
      </c>
      <c r="AG13">
        <v>0</v>
      </c>
      <c r="AH13">
        <v>0</v>
      </c>
      <c r="AI13">
        <v>8.9357132454138098E-4</v>
      </c>
      <c r="AJ13">
        <v>3.9780631572506699E-2</v>
      </c>
      <c r="AK13">
        <v>0</v>
      </c>
      <c r="AL13">
        <v>0</v>
      </c>
      <c r="AM13">
        <v>3.9780631572506699E-2</v>
      </c>
      <c r="AN13">
        <v>1.9238064515663799E-2</v>
      </c>
      <c r="AO13">
        <v>0</v>
      </c>
      <c r="AP13">
        <v>0</v>
      </c>
      <c r="AQ13">
        <v>1.9238064515663799E-2</v>
      </c>
      <c r="AR13">
        <v>0</v>
      </c>
      <c r="AS13">
        <v>0</v>
      </c>
      <c r="AT13">
        <v>0</v>
      </c>
      <c r="AU13">
        <v>0</v>
      </c>
      <c r="AV13">
        <v>1.9238064515663799E-2</v>
      </c>
      <c r="AW13">
        <v>2.1901257417650099E-2</v>
      </c>
      <c r="AX13">
        <v>0</v>
      </c>
      <c r="AY13">
        <v>0</v>
      </c>
      <c r="AZ13">
        <v>2.1901257417650099E-2</v>
      </c>
      <c r="BA13">
        <v>0</v>
      </c>
      <c r="BB13">
        <v>0</v>
      </c>
      <c r="BC13">
        <v>0</v>
      </c>
      <c r="BD13">
        <v>0</v>
      </c>
      <c r="BE13">
        <v>2.1901257417650099E-2</v>
      </c>
      <c r="BF13">
        <v>0.27737229331209101</v>
      </c>
      <c r="BG13">
        <v>0</v>
      </c>
      <c r="BH13">
        <v>0</v>
      </c>
      <c r="BI13">
        <v>0.27737229331209101</v>
      </c>
      <c r="BJ13">
        <v>2.3925149250495501E-3</v>
      </c>
      <c r="BK13">
        <v>0</v>
      </c>
      <c r="BL13">
        <v>0</v>
      </c>
      <c r="BM13">
        <v>2.3925149250495501E-3</v>
      </c>
      <c r="BN13">
        <v>22.555245158190299</v>
      </c>
    </row>
    <row r="14" spans="1:66" x14ac:dyDescent="0.45">
      <c r="A14" t="s">
        <v>142</v>
      </c>
      <c r="B14">
        <v>2022</v>
      </c>
      <c r="C14" t="s">
        <v>42</v>
      </c>
      <c r="D14" t="s">
        <v>143</v>
      </c>
      <c r="E14" t="s">
        <v>143</v>
      </c>
      <c r="F14" t="s">
        <v>145</v>
      </c>
      <c r="G14">
        <v>179.62745804199699</v>
      </c>
      <c r="H14">
        <v>2983.8990596275999</v>
      </c>
      <c r="I14">
        <v>594.98204699807604</v>
      </c>
      <c r="J14">
        <v>3.6094492619217098E-3</v>
      </c>
      <c r="K14">
        <v>0</v>
      </c>
      <c r="L14">
        <v>0</v>
      </c>
      <c r="M14">
        <v>3.6094492619217098E-3</v>
      </c>
      <c r="N14">
        <v>4.81156667783614E-4</v>
      </c>
      <c r="O14">
        <v>0</v>
      </c>
      <c r="P14">
        <v>0</v>
      </c>
      <c r="Q14">
        <v>4.81156667783614E-4</v>
      </c>
      <c r="R14">
        <v>6.5783713681682901E-6</v>
      </c>
      <c r="S14">
        <v>5.1804674524325298E-5</v>
      </c>
      <c r="T14">
        <v>5.3953971367610705E-4</v>
      </c>
      <c r="U14">
        <v>5.0291243719969799E-4</v>
      </c>
      <c r="V14">
        <v>0</v>
      </c>
      <c r="W14">
        <v>0</v>
      </c>
      <c r="X14">
        <v>5.0291243719969799E-4</v>
      </c>
      <c r="Y14">
        <v>2.6313485472673099E-5</v>
      </c>
      <c r="Z14">
        <v>1.20877573890092E-4</v>
      </c>
      <c r="AA14">
        <v>6.5010349656246299E-4</v>
      </c>
      <c r="AB14">
        <v>1.3937773891446501</v>
      </c>
      <c r="AC14">
        <v>0</v>
      </c>
      <c r="AD14">
        <v>0</v>
      </c>
      <c r="AE14">
        <v>1.3937773891446501</v>
      </c>
      <c r="AF14">
        <v>2.9504302063582901E-5</v>
      </c>
      <c r="AG14">
        <v>0</v>
      </c>
      <c r="AH14">
        <v>0</v>
      </c>
      <c r="AI14">
        <v>2.9504302063582901E-5</v>
      </c>
      <c r="AJ14">
        <v>2.19082396080595E-4</v>
      </c>
      <c r="AK14">
        <v>0</v>
      </c>
      <c r="AL14">
        <v>0</v>
      </c>
      <c r="AM14">
        <v>2.19082396080595E-4</v>
      </c>
      <c r="AN14">
        <v>6.3521025238825904E-4</v>
      </c>
      <c r="AO14">
        <v>0</v>
      </c>
      <c r="AP14">
        <v>0</v>
      </c>
      <c r="AQ14">
        <v>6.3521025238825904E-4</v>
      </c>
      <c r="AR14">
        <v>0</v>
      </c>
      <c r="AS14">
        <v>0</v>
      </c>
      <c r="AT14">
        <v>0</v>
      </c>
      <c r="AU14">
        <v>0</v>
      </c>
      <c r="AV14">
        <v>6.3521025238825904E-4</v>
      </c>
      <c r="AW14">
        <v>7.2314464069701595E-4</v>
      </c>
      <c r="AX14">
        <v>0</v>
      </c>
      <c r="AY14">
        <v>0</v>
      </c>
      <c r="AZ14">
        <v>7.2314464069701595E-4</v>
      </c>
      <c r="BA14">
        <v>0</v>
      </c>
      <c r="BB14">
        <v>0</v>
      </c>
      <c r="BC14">
        <v>0</v>
      </c>
      <c r="BD14">
        <v>0</v>
      </c>
      <c r="BE14">
        <v>7.2314464069701595E-4</v>
      </c>
      <c r="BF14">
        <v>3.7793797755132901E-3</v>
      </c>
      <c r="BG14">
        <v>0</v>
      </c>
      <c r="BH14">
        <v>0</v>
      </c>
      <c r="BI14">
        <v>3.7793797755132901E-3</v>
      </c>
      <c r="BJ14">
        <v>1.3176208665341999E-5</v>
      </c>
      <c r="BK14">
        <v>0</v>
      </c>
      <c r="BL14">
        <v>0</v>
      </c>
      <c r="BM14">
        <v>1.3176208665341999E-5</v>
      </c>
      <c r="BN14">
        <v>0.124217664680234</v>
      </c>
    </row>
    <row r="15" spans="1:66" x14ac:dyDescent="0.45">
      <c r="A15" t="s">
        <v>142</v>
      </c>
      <c r="B15">
        <v>2022</v>
      </c>
      <c r="C15" t="s">
        <v>43</v>
      </c>
      <c r="D15" t="s">
        <v>143</v>
      </c>
      <c r="E15" t="s">
        <v>143</v>
      </c>
      <c r="F15" t="s">
        <v>145</v>
      </c>
      <c r="G15">
        <v>6657.9143609755001</v>
      </c>
      <c r="H15">
        <v>256077.981068419</v>
      </c>
      <c r="I15">
        <v>32491.0241565414</v>
      </c>
      <c r="J15">
        <v>1.20388759417949E-2</v>
      </c>
      <c r="K15">
        <v>0</v>
      </c>
      <c r="L15">
        <v>0</v>
      </c>
      <c r="M15">
        <v>1.20388759417949E-2</v>
      </c>
      <c r="N15">
        <v>1.4022665610718501E-3</v>
      </c>
      <c r="O15">
        <v>0</v>
      </c>
      <c r="P15">
        <v>0</v>
      </c>
      <c r="Q15">
        <v>1.4022665610718501E-3</v>
      </c>
      <c r="R15">
        <v>5.6455531002080005E-4</v>
      </c>
      <c r="S15">
        <v>4.4458730664138002E-3</v>
      </c>
      <c r="T15">
        <v>6.4126949375064596E-3</v>
      </c>
      <c r="U15">
        <v>1.4656708324978099E-3</v>
      </c>
      <c r="V15">
        <v>0</v>
      </c>
      <c r="W15">
        <v>0</v>
      </c>
      <c r="X15">
        <v>1.4656708324978099E-3</v>
      </c>
      <c r="Y15">
        <v>2.2582212400832002E-3</v>
      </c>
      <c r="Z15">
        <v>1.03737038216322E-2</v>
      </c>
      <c r="AA15">
        <v>1.4097595894213199E-2</v>
      </c>
      <c r="AB15">
        <v>80.283588881622606</v>
      </c>
      <c r="AC15">
        <v>0</v>
      </c>
      <c r="AD15">
        <v>0</v>
      </c>
      <c r="AE15">
        <v>80.283588881622606</v>
      </c>
      <c r="AF15">
        <v>1.9991547225166E-4</v>
      </c>
      <c r="AG15">
        <v>0</v>
      </c>
      <c r="AH15">
        <v>0</v>
      </c>
      <c r="AI15">
        <v>1.9991547225166E-4</v>
      </c>
      <c r="AJ15">
        <v>1.26194621573889E-2</v>
      </c>
      <c r="AK15">
        <v>0</v>
      </c>
      <c r="AL15">
        <v>0</v>
      </c>
      <c r="AM15">
        <v>1.26194621573889E-2</v>
      </c>
      <c r="AN15">
        <v>4.3040624147499098E-3</v>
      </c>
      <c r="AO15">
        <v>0</v>
      </c>
      <c r="AP15">
        <v>0</v>
      </c>
      <c r="AQ15">
        <v>4.3040624147499098E-3</v>
      </c>
      <c r="AR15">
        <v>0</v>
      </c>
      <c r="AS15">
        <v>0</v>
      </c>
      <c r="AT15">
        <v>0</v>
      </c>
      <c r="AU15">
        <v>0</v>
      </c>
      <c r="AV15">
        <v>4.3040624147499098E-3</v>
      </c>
      <c r="AW15">
        <v>4.8998889056806796E-3</v>
      </c>
      <c r="AX15">
        <v>0</v>
      </c>
      <c r="AY15">
        <v>0</v>
      </c>
      <c r="AZ15">
        <v>4.8998889056806796E-3</v>
      </c>
      <c r="BA15">
        <v>0</v>
      </c>
      <c r="BB15">
        <v>0</v>
      </c>
      <c r="BC15">
        <v>0</v>
      </c>
      <c r="BD15">
        <v>0</v>
      </c>
      <c r="BE15">
        <v>4.8998889056806796E-3</v>
      </c>
      <c r="BF15">
        <v>3.8372406538060198E-2</v>
      </c>
      <c r="BG15">
        <v>0</v>
      </c>
      <c r="BH15">
        <v>0</v>
      </c>
      <c r="BI15">
        <v>3.8372406538060198E-2</v>
      </c>
      <c r="BJ15">
        <v>7.5896863282878997E-4</v>
      </c>
      <c r="BK15">
        <v>0</v>
      </c>
      <c r="BL15">
        <v>0</v>
      </c>
      <c r="BM15">
        <v>7.5896863282878997E-4</v>
      </c>
      <c r="BN15">
        <v>7.1551167357818199</v>
      </c>
    </row>
    <row r="16" spans="1:66" x14ac:dyDescent="0.45">
      <c r="A16" t="s">
        <v>142</v>
      </c>
      <c r="B16">
        <v>2023</v>
      </c>
      <c r="C16" t="s">
        <v>41</v>
      </c>
      <c r="D16" t="s">
        <v>143</v>
      </c>
      <c r="E16" t="s">
        <v>143</v>
      </c>
      <c r="F16" t="s">
        <v>145</v>
      </c>
      <c r="G16">
        <v>31631.017714855101</v>
      </c>
      <c r="H16">
        <v>1126196.4989177701</v>
      </c>
      <c r="I16">
        <v>148206.13381560799</v>
      </c>
      <c r="J16">
        <v>8.93058826038821E-2</v>
      </c>
      <c r="K16">
        <v>0</v>
      </c>
      <c r="L16">
        <v>0</v>
      </c>
      <c r="M16">
        <v>8.93058826038821E-2</v>
      </c>
      <c r="N16">
        <v>8.2656469580639508E-3</v>
      </c>
      <c r="O16">
        <v>0</v>
      </c>
      <c r="P16">
        <v>0</v>
      </c>
      <c r="Q16">
        <v>8.2656469580639508E-3</v>
      </c>
      <c r="R16">
        <v>2.4828382781610001E-3</v>
      </c>
      <c r="S16">
        <v>1.9552351440517899E-2</v>
      </c>
      <c r="T16">
        <v>3.0300836676742899E-2</v>
      </c>
      <c r="U16">
        <v>8.6393828352424405E-3</v>
      </c>
      <c r="V16">
        <v>0</v>
      </c>
      <c r="W16">
        <v>0</v>
      </c>
      <c r="X16">
        <v>8.6393828352424405E-3</v>
      </c>
      <c r="Y16">
        <v>9.9313531126440299E-3</v>
      </c>
      <c r="Z16">
        <v>4.5622153361208499E-2</v>
      </c>
      <c r="AA16">
        <v>6.4192889309095003E-2</v>
      </c>
      <c r="AB16">
        <v>252.87876925907099</v>
      </c>
      <c r="AC16">
        <v>0</v>
      </c>
      <c r="AD16">
        <v>0</v>
      </c>
      <c r="AE16">
        <v>252.87876925907099</v>
      </c>
      <c r="AF16">
        <v>8.1243434379836804E-4</v>
      </c>
      <c r="AG16">
        <v>0</v>
      </c>
      <c r="AH16">
        <v>0</v>
      </c>
      <c r="AI16">
        <v>8.1243434379836804E-4</v>
      </c>
      <c r="AJ16">
        <v>3.9749020983321198E-2</v>
      </c>
      <c r="AK16">
        <v>0</v>
      </c>
      <c r="AL16">
        <v>0</v>
      </c>
      <c r="AM16">
        <v>3.9749020983321198E-2</v>
      </c>
      <c r="AN16">
        <v>1.7491233090716998E-2</v>
      </c>
      <c r="AO16">
        <v>0</v>
      </c>
      <c r="AP16">
        <v>0</v>
      </c>
      <c r="AQ16">
        <v>1.7491233090716998E-2</v>
      </c>
      <c r="AR16">
        <v>0</v>
      </c>
      <c r="AS16">
        <v>0</v>
      </c>
      <c r="AT16">
        <v>0</v>
      </c>
      <c r="AU16">
        <v>0</v>
      </c>
      <c r="AV16">
        <v>1.7491233090716998E-2</v>
      </c>
      <c r="AW16">
        <v>1.9912605977592101E-2</v>
      </c>
      <c r="AX16">
        <v>0</v>
      </c>
      <c r="AY16">
        <v>0</v>
      </c>
      <c r="AZ16">
        <v>1.9912605977592101E-2</v>
      </c>
      <c r="BA16">
        <v>0</v>
      </c>
      <c r="BB16">
        <v>0</v>
      </c>
      <c r="BC16">
        <v>0</v>
      </c>
      <c r="BD16">
        <v>0</v>
      </c>
      <c r="BE16">
        <v>1.9912605977592101E-2</v>
      </c>
      <c r="BF16">
        <v>0.26910670376830498</v>
      </c>
      <c r="BG16">
        <v>0</v>
      </c>
      <c r="BH16">
        <v>0</v>
      </c>
      <c r="BI16">
        <v>0.26910670376830498</v>
      </c>
      <c r="BJ16">
        <v>2.3906137786014899E-3</v>
      </c>
      <c r="BK16">
        <v>0</v>
      </c>
      <c r="BL16">
        <v>0</v>
      </c>
      <c r="BM16">
        <v>2.3906137786014899E-3</v>
      </c>
      <c r="BN16">
        <v>22.537322250471401</v>
      </c>
    </row>
    <row r="17" spans="1:66" x14ac:dyDescent="0.45">
      <c r="A17" t="s">
        <v>142</v>
      </c>
      <c r="B17">
        <v>2023</v>
      </c>
      <c r="C17" t="s">
        <v>42</v>
      </c>
      <c r="D17" t="s">
        <v>143</v>
      </c>
      <c r="E17" t="s">
        <v>143</v>
      </c>
      <c r="F17" t="s">
        <v>145</v>
      </c>
      <c r="G17">
        <v>165.84074933065199</v>
      </c>
      <c r="H17">
        <v>2752.5408729456799</v>
      </c>
      <c r="I17">
        <v>548.26828938854703</v>
      </c>
      <c r="J17">
        <v>3.0929597698061699E-3</v>
      </c>
      <c r="K17">
        <v>0</v>
      </c>
      <c r="L17">
        <v>0</v>
      </c>
      <c r="M17">
        <v>3.0929597698061699E-3</v>
      </c>
      <c r="N17">
        <v>4.1317613973015102E-4</v>
      </c>
      <c r="O17">
        <v>0</v>
      </c>
      <c r="P17">
        <v>0</v>
      </c>
      <c r="Q17">
        <v>4.1317613973015102E-4</v>
      </c>
      <c r="R17">
        <v>6.0683138760594396E-6</v>
      </c>
      <c r="S17">
        <v>4.7787971773967998E-5</v>
      </c>
      <c r="T17">
        <v>4.6703242538017898E-4</v>
      </c>
      <c r="U17">
        <v>4.3185813132678199E-4</v>
      </c>
      <c r="V17">
        <v>0</v>
      </c>
      <c r="W17">
        <v>0</v>
      </c>
      <c r="X17">
        <v>4.3185813132678199E-4</v>
      </c>
      <c r="Y17">
        <v>2.4273255504237701E-5</v>
      </c>
      <c r="Z17">
        <v>1.11505267472592E-4</v>
      </c>
      <c r="AA17">
        <v>5.6763665430361199E-4</v>
      </c>
      <c r="AB17">
        <v>1.2660418581925199</v>
      </c>
      <c r="AC17">
        <v>0</v>
      </c>
      <c r="AD17">
        <v>0</v>
      </c>
      <c r="AE17">
        <v>1.2660418581925199</v>
      </c>
      <c r="AF17">
        <v>2.5379929122669199E-5</v>
      </c>
      <c r="AG17">
        <v>0</v>
      </c>
      <c r="AH17">
        <v>0</v>
      </c>
      <c r="AI17">
        <v>2.5379929122669199E-5</v>
      </c>
      <c r="AJ17">
        <v>1.9900414943692301E-4</v>
      </c>
      <c r="AK17">
        <v>0</v>
      </c>
      <c r="AL17">
        <v>0</v>
      </c>
      <c r="AM17">
        <v>1.9900414943692301E-4</v>
      </c>
      <c r="AN17">
        <v>5.4641493124847303E-4</v>
      </c>
      <c r="AO17">
        <v>0</v>
      </c>
      <c r="AP17">
        <v>0</v>
      </c>
      <c r="AQ17">
        <v>5.4641493124847303E-4</v>
      </c>
      <c r="AR17">
        <v>0</v>
      </c>
      <c r="AS17">
        <v>0</v>
      </c>
      <c r="AT17">
        <v>0</v>
      </c>
      <c r="AU17">
        <v>0</v>
      </c>
      <c r="AV17">
        <v>5.4641493124847303E-4</v>
      </c>
      <c r="AW17">
        <v>6.2205707109343395E-4</v>
      </c>
      <c r="AX17">
        <v>0</v>
      </c>
      <c r="AY17">
        <v>0</v>
      </c>
      <c r="AZ17">
        <v>6.2205707109343395E-4</v>
      </c>
      <c r="BA17">
        <v>0</v>
      </c>
      <c r="BB17">
        <v>0</v>
      </c>
      <c r="BC17">
        <v>0</v>
      </c>
      <c r="BD17">
        <v>0</v>
      </c>
      <c r="BE17">
        <v>6.2205707109343395E-4</v>
      </c>
      <c r="BF17">
        <v>3.2556511524367698E-3</v>
      </c>
      <c r="BG17">
        <v>0</v>
      </c>
      <c r="BH17">
        <v>0</v>
      </c>
      <c r="BI17">
        <v>3.2556511524367698E-3</v>
      </c>
      <c r="BJ17">
        <v>1.19686485320582E-5</v>
      </c>
      <c r="BK17">
        <v>0</v>
      </c>
      <c r="BL17">
        <v>0</v>
      </c>
      <c r="BM17">
        <v>1.19686485320582E-5</v>
      </c>
      <c r="BN17">
        <v>0.11283348706683401</v>
      </c>
    </row>
    <row r="18" spans="1:66" x14ac:dyDescent="0.45">
      <c r="A18" t="s">
        <v>142</v>
      </c>
      <c r="B18">
        <v>2023</v>
      </c>
      <c r="C18" t="s">
        <v>43</v>
      </c>
      <c r="D18" t="s">
        <v>143</v>
      </c>
      <c r="E18" t="s">
        <v>143</v>
      </c>
      <c r="F18" t="s">
        <v>145</v>
      </c>
      <c r="G18">
        <v>7183.15364736229</v>
      </c>
      <c r="H18">
        <v>268799.22492449702</v>
      </c>
      <c r="I18">
        <v>34920.552970277902</v>
      </c>
      <c r="J18">
        <v>1.17578094401211E-2</v>
      </c>
      <c r="K18">
        <v>0</v>
      </c>
      <c r="L18">
        <v>0</v>
      </c>
      <c r="M18">
        <v>1.17578094401211E-2</v>
      </c>
      <c r="N18">
        <v>1.39061305742295E-3</v>
      </c>
      <c r="O18">
        <v>0</v>
      </c>
      <c r="P18">
        <v>0</v>
      </c>
      <c r="Q18">
        <v>1.39061305742295E-3</v>
      </c>
      <c r="R18">
        <v>5.92600852003964E-4</v>
      </c>
      <c r="S18">
        <v>4.6667317095312197E-3</v>
      </c>
      <c r="T18">
        <v>6.6499456189581399E-3</v>
      </c>
      <c r="U18">
        <v>1.45349040912557E-3</v>
      </c>
      <c r="V18">
        <v>0</v>
      </c>
      <c r="W18">
        <v>0</v>
      </c>
      <c r="X18">
        <v>1.45349040912557E-3</v>
      </c>
      <c r="Y18">
        <v>2.3704034080158499E-3</v>
      </c>
      <c r="Z18">
        <v>1.08890406555728E-2</v>
      </c>
      <c r="AA18">
        <v>1.47129344727142E-2</v>
      </c>
      <c r="AB18">
        <v>82.050509240159002</v>
      </c>
      <c r="AC18">
        <v>0</v>
      </c>
      <c r="AD18">
        <v>0</v>
      </c>
      <c r="AE18">
        <v>82.050509240159002</v>
      </c>
      <c r="AF18">
        <v>2.04182385675042E-4</v>
      </c>
      <c r="AG18">
        <v>0</v>
      </c>
      <c r="AH18">
        <v>0</v>
      </c>
      <c r="AI18">
        <v>2.04182385675042E-4</v>
      </c>
      <c r="AJ18">
        <v>1.2897197431936101E-2</v>
      </c>
      <c r="AK18">
        <v>0</v>
      </c>
      <c r="AL18">
        <v>0</v>
      </c>
      <c r="AM18">
        <v>1.2897197431936101E-2</v>
      </c>
      <c r="AN18">
        <v>4.3959265485546796E-3</v>
      </c>
      <c r="AO18">
        <v>0</v>
      </c>
      <c r="AP18">
        <v>0</v>
      </c>
      <c r="AQ18">
        <v>4.3959265485546796E-3</v>
      </c>
      <c r="AR18">
        <v>0</v>
      </c>
      <c r="AS18">
        <v>0</v>
      </c>
      <c r="AT18">
        <v>0</v>
      </c>
      <c r="AU18">
        <v>0</v>
      </c>
      <c r="AV18">
        <v>4.3959265485546796E-3</v>
      </c>
      <c r="AW18">
        <v>5.0044701144748198E-3</v>
      </c>
      <c r="AX18">
        <v>0</v>
      </c>
      <c r="AY18">
        <v>0</v>
      </c>
      <c r="AZ18">
        <v>5.0044701144748198E-3</v>
      </c>
      <c r="BA18">
        <v>0</v>
      </c>
      <c r="BB18">
        <v>0</v>
      </c>
      <c r="BC18">
        <v>0</v>
      </c>
      <c r="BD18">
        <v>0</v>
      </c>
      <c r="BE18">
        <v>5.0044701144748198E-3</v>
      </c>
      <c r="BF18">
        <v>4.0367577129917599E-2</v>
      </c>
      <c r="BG18">
        <v>0</v>
      </c>
      <c r="BH18">
        <v>0</v>
      </c>
      <c r="BI18">
        <v>4.0367577129917599E-2</v>
      </c>
      <c r="BJ18">
        <v>7.7567238446118395E-4</v>
      </c>
      <c r="BK18">
        <v>0</v>
      </c>
      <c r="BL18">
        <v>0</v>
      </c>
      <c r="BM18">
        <v>7.7567238446118395E-4</v>
      </c>
      <c r="BN18">
        <v>7.3125900326818902</v>
      </c>
    </row>
    <row r="19" spans="1:66" x14ac:dyDescent="0.45">
      <c r="A19" t="s">
        <v>142</v>
      </c>
      <c r="B19">
        <v>2024</v>
      </c>
      <c r="C19" t="s">
        <v>41</v>
      </c>
      <c r="D19" t="s">
        <v>143</v>
      </c>
      <c r="E19" t="s">
        <v>143</v>
      </c>
      <c r="F19" t="s">
        <v>145</v>
      </c>
      <c r="G19">
        <v>32706.960714049201</v>
      </c>
      <c r="H19">
        <v>1150707.90961834</v>
      </c>
      <c r="I19">
        <v>153388.60753376599</v>
      </c>
      <c r="J19">
        <v>7.5321406856175693E-2</v>
      </c>
      <c r="K19">
        <v>0</v>
      </c>
      <c r="L19">
        <v>0</v>
      </c>
      <c r="M19">
        <v>7.5321406856175693E-2</v>
      </c>
      <c r="N19">
        <v>7.0779170517138203E-3</v>
      </c>
      <c r="O19">
        <v>0</v>
      </c>
      <c r="P19">
        <v>0</v>
      </c>
      <c r="Q19">
        <v>7.0779170517138203E-3</v>
      </c>
      <c r="R19">
        <v>2.5368766886849198E-3</v>
      </c>
      <c r="S19">
        <v>1.99779039233937E-2</v>
      </c>
      <c r="T19">
        <v>2.9592697663792501E-2</v>
      </c>
      <c r="U19">
        <v>7.3979490530005701E-3</v>
      </c>
      <c r="V19">
        <v>0</v>
      </c>
      <c r="W19">
        <v>0</v>
      </c>
      <c r="X19">
        <v>7.3979490530005701E-3</v>
      </c>
      <c r="Y19">
        <v>1.01475067547396E-2</v>
      </c>
      <c r="Z19">
        <v>4.6615109154585402E-2</v>
      </c>
      <c r="AA19">
        <v>6.4160564962325695E-2</v>
      </c>
      <c r="AB19">
        <v>251.477741440561</v>
      </c>
      <c r="AC19">
        <v>0</v>
      </c>
      <c r="AD19">
        <v>0</v>
      </c>
      <c r="AE19">
        <v>251.477741440561</v>
      </c>
      <c r="AF19">
        <v>7.2743697174605096E-4</v>
      </c>
      <c r="AG19">
        <v>0</v>
      </c>
      <c r="AH19">
        <v>0</v>
      </c>
      <c r="AI19">
        <v>7.2743697174605096E-4</v>
      </c>
      <c r="AJ19">
        <v>3.95287989207126E-2</v>
      </c>
      <c r="AK19">
        <v>0</v>
      </c>
      <c r="AL19">
        <v>0</v>
      </c>
      <c r="AM19">
        <v>3.95287989207126E-2</v>
      </c>
      <c r="AN19">
        <v>1.5661289713736301E-2</v>
      </c>
      <c r="AO19">
        <v>0</v>
      </c>
      <c r="AP19">
        <v>0</v>
      </c>
      <c r="AQ19">
        <v>1.5661289713736301E-2</v>
      </c>
      <c r="AR19">
        <v>0</v>
      </c>
      <c r="AS19">
        <v>0</v>
      </c>
      <c r="AT19">
        <v>0</v>
      </c>
      <c r="AU19">
        <v>0</v>
      </c>
      <c r="AV19">
        <v>1.5661289713736301E-2</v>
      </c>
      <c r="AW19">
        <v>1.7829337105801799E-2</v>
      </c>
      <c r="AX19">
        <v>0</v>
      </c>
      <c r="AY19">
        <v>0</v>
      </c>
      <c r="AZ19">
        <v>1.7829337105801799E-2</v>
      </c>
      <c r="BA19">
        <v>0</v>
      </c>
      <c r="BB19">
        <v>0</v>
      </c>
      <c r="BC19">
        <v>0</v>
      </c>
      <c r="BD19">
        <v>0</v>
      </c>
      <c r="BE19">
        <v>1.7829337105801799E-2</v>
      </c>
      <c r="BF19">
        <v>0.26085469219541602</v>
      </c>
      <c r="BG19">
        <v>0</v>
      </c>
      <c r="BH19">
        <v>0</v>
      </c>
      <c r="BI19">
        <v>0.26085469219541602</v>
      </c>
      <c r="BJ19">
        <v>2.3773690273044702E-3</v>
      </c>
      <c r="BK19">
        <v>0</v>
      </c>
      <c r="BL19">
        <v>0</v>
      </c>
      <c r="BM19">
        <v>2.3773690273044702E-3</v>
      </c>
      <c r="BN19">
        <v>22.412458405554101</v>
      </c>
    </row>
    <row r="20" spans="1:66" x14ac:dyDescent="0.45">
      <c r="A20" t="s">
        <v>142</v>
      </c>
      <c r="B20">
        <v>2024</v>
      </c>
      <c r="C20" t="s">
        <v>42</v>
      </c>
      <c r="D20" t="s">
        <v>143</v>
      </c>
      <c r="E20" t="s">
        <v>143</v>
      </c>
      <c r="F20" t="s">
        <v>145</v>
      </c>
      <c r="G20">
        <v>152.77873885239501</v>
      </c>
      <c r="H20">
        <v>2549.3346757218501</v>
      </c>
      <c r="I20">
        <v>505.64382463144602</v>
      </c>
      <c r="J20">
        <v>2.6307726583803298E-3</v>
      </c>
      <c r="K20">
        <v>0</v>
      </c>
      <c r="L20">
        <v>0</v>
      </c>
      <c r="M20">
        <v>2.6307726583803298E-3</v>
      </c>
      <c r="N20">
        <v>3.4929960591967703E-4</v>
      </c>
      <c r="O20">
        <v>0</v>
      </c>
      <c r="P20">
        <v>0</v>
      </c>
      <c r="Q20">
        <v>3.4929960591967703E-4</v>
      </c>
      <c r="R20">
        <v>5.6203208967599196E-6</v>
      </c>
      <c r="S20">
        <v>4.4260027061984299E-5</v>
      </c>
      <c r="T20">
        <v>3.9917995387842101E-4</v>
      </c>
      <c r="U20">
        <v>3.6509338410532002E-4</v>
      </c>
      <c r="V20">
        <v>0</v>
      </c>
      <c r="W20">
        <v>0</v>
      </c>
      <c r="X20">
        <v>3.6509338410532002E-4</v>
      </c>
      <c r="Y20">
        <v>2.2481283587039601E-5</v>
      </c>
      <c r="Z20">
        <v>1.0327339647796299E-4</v>
      </c>
      <c r="AA20">
        <v>4.9084806417032303E-4</v>
      </c>
      <c r="AB20">
        <v>1.15114458072999</v>
      </c>
      <c r="AC20">
        <v>0</v>
      </c>
      <c r="AD20">
        <v>0</v>
      </c>
      <c r="AE20">
        <v>1.15114458072999</v>
      </c>
      <c r="AF20">
        <v>2.1491418880065401E-5</v>
      </c>
      <c r="AG20">
        <v>0</v>
      </c>
      <c r="AH20">
        <v>0</v>
      </c>
      <c r="AI20">
        <v>2.1491418880065401E-5</v>
      </c>
      <c r="AJ20">
        <v>1.8094389745861001E-4</v>
      </c>
      <c r="AK20">
        <v>0</v>
      </c>
      <c r="AL20">
        <v>0</v>
      </c>
      <c r="AM20">
        <v>1.8094389745861001E-4</v>
      </c>
      <c r="AN20">
        <v>4.62697595136075E-4</v>
      </c>
      <c r="AO20">
        <v>0</v>
      </c>
      <c r="AP20">
        <v>0</v>
      </c>
      <c r="AQ20">
        <v>4.62697595136075E-4</v>
      </c>
      <c r="AR20">
        <v>0</v>
      </c>
      <c r="AS20">
        <v>0</v>
      </c>
      <c r="AT20">
        <v>0</v>
      </c>
      <c r="AU20">
        <v>0</v>
      </c>
      <c r="AV20">
        <v>4.62697595136075E-4</v>
      </c>
      <c r="AW20">
        <v>5.2675044983615095E-4</v>
      </c>
      <c r="AX20">
        <v>0</v>
      </c>
      <c r="AY20">
        <v>0</v>
      </c>
      <c r="AZ20">
        <v>5.2675044983615095E-4</v>
      </c>
      <c r="BA20">
        <v>0</v>
      </c>
      <c r="BB20">
        <v>0</v>
      </c>
      <c r="BC20">
        <v>0</v>
      </c>
      <c r="BD20">
        <v>0</v>
      </c>
      <c r="BE20">
        <v>5.2675044983615095E-4</v>
      </c>
      <c r="BF20">
        <v>2.79366740627426E-3</v>
      </c>
      <c r="BG20">
        <v>0</v>
      </c>
      <c r="BH20">
        <v>0</v>
      </c>
      <c r="BI20">
        <v>2.79366740627426E-3</v>
      </c>
      <c r="BJ20">
        <v>1.0882456063506899E-5</v>
      </c>
      <c r="BK20">
        <v>0</v>
      </c>
      <c r="BL20">
        <v>0</v>
      </c>
      <c r="BM20">
        <v>1.0882456063506899E-5</v>
      </c>
      <c r="BN20">
        <v>0.102593493509993</v>
      </c>
    </row>
    <row r="21" spans="1:66" x14ac:dyDescent="0.45">
      <c r="A21" t="s">
        <v>142</v>
      </c>
      <c r="B21">
        <v>2024</v>
      </c>
      <c r="C21" t="s">
        <v>43</v>
      </c>
      <c r="D21" t="s">
        <v>143</v>
      </c>
      <c r="E21" t="s">
        <v>143</v>
      </c>
      <c r="F21" t="s">
        <v>145</v>
      </c>
      <c r="G21">
        <v>7680.6164989572899</v>
      </c>
      <c r="H21">
        <v>280055.529826927</v>
      </c>
      <c r="I21">
        <v>37199.327238346297</v>
      </c>
      <c r="J21">
        <v>1.1484313490032601E-2</v>
      </c>
      <c r="K21">
        <v>0</v>
      </c>
      <c r="L21">
        <v>0</v>
      </c>
      <c r="M21">
        <v>1.1484313490032601E-2</v>
      </c>
      <c r="N21">
        <v>1.3767385509006801E-3</v>
      </c>
      <c r="O21">
        <v>0</v>
      </c>
      <c r="P21">
        <v>0</v>
      </c>
      <c r="Q21">
        <v>1.3767385509006801E-3</v>
      </c>
      <c r="R21">
        <v>6.1741675643028795E-4</v>
      </c>
      <c r="S21">
        <v>4.8621569568885201E-3</v>
      </c>
      <c r="T21">
        <v>6.8563122642194899E-3</v>
      </c>
      <c r="U21">
        <v>1.4389885589855701E-3</v>
      </c>
      <c r="V21">
        <v>0</v>
      </c>
      <c r="W21">
        <v>0</v>
      </c>
      <c r="X21">
        <v>1.4389885589855701E-3</v>
      </c>
      <c r="Y21">
        <v>2.4696670257211501E-3</v>
      </c>
      <c r="Z21">
        <v>1.13450328994065E-2</v>
      </c>
      <c r="AA21">
        <v>1.5253688484113201E-2</v>
      </c>
      <c r="AB21">
        <v>83.162367421053801</v>
      </c>
      <c r="AC21">
        <v>0</v>
      </c>
      <c r="AD21">
        <v>0</v>
      </c>
      <c r="AE21">
        <v>83.162367421053801</v>
      </c>
      <c r="AF21">
        <v>2.0767929405943701E-4</v>
      </c>
      <c r="AG21">
        <v>0</v>
      </c>
      <c r="AH21">
        <v>0</v>
      </c>
      <c r="AI21">
        <v>2.0767929405943701E-4</v>
      </c>
      <c r="AJ21">
        <v>1.3071966054436E-2</v>
      </c>
      <c r="AK21">
        <v>0</v>
      </c>
      <c r="AL21">
        <v>0</v>
      </c>
      <c r="AM21">
        <v>1.3071966054436E-2</v>
      </c>
      <c r="AN21">
        <v>4.47121292722051E-3</v>
      </c>
      <c r="AO21">
        <v>0</v>
      </c>
      <c r="AP21">
        <v>0</v>
      </c>
      <c r="AQ21">
        <v>4.47121292722051E-3</v>
      </c>
      <c r="AR21">
        <v>0</v>
      </c>
      <c r="AS21">
        <v>0</v>
      </c>
      <c r="AT21">
        <v>0</v>
      </c>
      <c r="AU21">
        <v>0</v>
      </c>
      <c r="AV21">
        <v>4.47121292722051E-3</v>
      </c>
      <c r="AW21">
        <v>5.0901786512073197E-3</v>
      </c>
      <c r="AX21">
        <v>0</v>
      </c>
      <c r="AY21">
        <v>0</v>
      </c>
      <c r="AZ21">
        <v>5.0901786512073197E-3</v>
      </c>
      <c r="BA21">
        <v>0</v>
      </c>
      <c r="BB21">
        <v>0</v>
      </c>
      <c r="BC21">
        <v>0</v>
      </c>
      <c r="BD21">
        <v>0</v>
      </c>
      <c r="BE21">
        <v>5.0901786512073197E-3</v>
      </c>
      <c r="BF21">
        <v>4.2182919608391503E-2</v>
      </c>
      <c r="BG21">
        <v>0</v>
      </c>
      <c r="BH21">
        <v>0</v>
      </c>
      <c r="BI21">
        <v>4.2182919608391503E-2</v>
      </c>
      <c r="BJ21">
        <v>7.86183442763491E-4</v>
      </c>
      <c r="BK21">
        <v>0</v>
      </c>
      <c r="BL21">
        <v>0</v>
      </c>
      <c r="BM21">
        <v>7.86183442763491E-4</v>
      </c>
      <c r="BN21">
        <v>7.4116822031834602</v>
      </c>
    </row>
    <row r="22" spans="1:66" x14ac:dyDescent="0.45">
      <c r="A22" t="s">
        <v>142</v>
      </c>
      <c r="B22">
        <v>2021</v>
      </c>
      <c r="C22" t="s">
        <v>41</v>
      </c>
      <c r="D22" t="s">
        <v>143</v>
      </c>
      <c r="E22" t="s">
        <v>143</v>
      </c>
      <c r="F22" t="s">
        <v>146</v>
      </c>
      <c r="G22">
        <v>67632.223516098704</v>
      </c>
      <c r="H22">
        <v>2520506.0458696801</v>
      </c>
      <c r="I22">
        <v>333330.171612937</v>
      </c>
      <c r="J22">
        <v>0</v>
      </c>
      <c r="K22">
        <v>0</v>
      </c>
      <c r="L22">
        <v>0</v>
      </c>
      <c r="M22">
        <v>0</v>
      </c>
      <c r="N22">
        <v>0</v>
      </c>
      <c r="O22">
        <v>0</v>
      </c>
      <c r="P22">
        <v>0</v>
      </c>
      <c r="Q22">
        <v>0</v>
      </c>
      <c r="R22">
        <v>5.5567646472309204E-3</v>
      </c>
      <c r="S22">
        <v>4.3759521596943497E-2</v>
      </c>
      <c r="T22">
        <v>4.9316286244174397E-2</v>
      </c>
      <c r="U22">
        <v>0</v>
      </c>
      <c r="V22">
        <v>0</v>
      </c>
      <c r="W22">
        <v>0</v>
      </c>
      <c r="X22">
        <v>0</v>
      </c>
      <c r="Y22">
        <v>2.2227058588923699E-2</v>
      </c>
      <c r="Z22">
        <v>0.10210555039286801</v>
      </c>
      <c r="AA22">
        <v>0.12433260898179101</v>
      </c>
      <c r="AB22">
        <v>0</v>
      </c>
      <c r="AC22">
        <v>0</v>
      </c>
      <c r="AD22">
        <v>0</v>
      </c>
      <c r="AE22">
        <v>0</v>
      </c>
      <c r="AF22">
        <v>0</v>
      </c>
      <c r="AG22">
        <v>0</v>
      </c>
      <c r="AH22">
        <v>0</v>
      </c>
      <c r="AI22">
        <v>0</v>
      </c>
      <c r="AJ22">
        <v>0</v>
      </c>
      <c r="AK22">
        <v>0</v>
      </c>
      <c r="AL22">
        <v>0</v>
      </c>
      <c r="AM22">
        <v>0</v>
      </c>
      <c r="AN22">
        <v>0</v>
      </c>
      <c r="AO22">
        <v>0</v>
      </c>
      <c r="AP22">
        <v>0</v>
      </c>
      <c r="AQ22">
        <v>0</v>
      </c>
      <c r="AR22">
        <v>1.1420523491914301E-3</v>
      </c>
      <c r="AS22">
        <v>1.79602465966242E-3</v>
      </c>
      <c r="AT22">
        <v>0</v>
      </c>
      <c r="AU22">
        <v>3.0621500361287799E-4</v>
      </c>
      <c r="AV22">
        <v>3.2442920124667301E-3</v>
      </c>
      <c r="AW22">
        <v>0</v>
      </c>
      <c r="AX22">
        <v>0</v>
      </c>
      <c r="AY22">
        <v>0</v>
      </c>
      <c r="AZ22">
        <v>0</v>
      </c>
      <c r="BA22">
        <v>1.1420523491914301E-3</v>
      </c>
      <c r="BB22">
        <v>1.7960246596616799E-3</v>
      </c>
      <c r="BC22">
        <v>0</v>
      </c>
      <c r="BD22">
        <v>3.0621500361287799E-4</v>
      </c>
      <c r="BE22">
        <v>3.2442920124659898E-3</v>
      </c>
      <c r="BF22">
        <v>0</v>
      </c>
      <c r="BG22">
        <v>0</v>
      </c>
      <c r="BH22">
        <v>0</v>
      </c>
      <c r="BI22">
        <v>0</v>
      </c>
      <c r="BJ22">
        <v>0</v>
      </c>
      <c r="BK22">
        <v>0</v>
      </c>
      <c r="BL22">
        <v>0</v>
      </c>
      <c r="BM22">
        <v>0</v>
      </c>
      <c r="BN22">
        <v>0</v>
      </c>
    </row>
    <row r="23" spans="1:66" x14ac:dyDescent="0.45">
      <c r="A23" t="s">
        <v>142</v>
      </c>
      <c r="B23">
        <v>2021</v>
      </c>
      <c r="C23" t="s">
        <v>42</v>
      </c>
      <c r="D23" t="s">
        <v>143</v>
      </c>
      <c r="E23" t="s">
        <v>143</v>
      </c>
      <c r="F23" t="s">
        <v>146</v>
      </c>
      <c r="G23">
        <v>1541.1603606778499</v>
      </c>
      <c r="H23">
        <v>59165.733522402501</v>
      </c>
      <c r="I23">
        <v>7670.6766127494002</v>
      </c>
      <c r="J23">
        <v>0</v>
      </c>
      <c r="K23">
        <v>0</v>
      </c>
      <c r="L23">
        <v>0</v>
      </c>
      <c r="M23">
        <v>0</v>
      </c>
      <c r="N23">
        <v>0</v>
      </c>
      <c r="O23">
        <v>0</v>
      </c>
      <c r="P23">
        <v>0</v>
      </c>
      <c r="Q23">
        <v>0</v>
      </c>
      <c r="R23">
        <v>1.30438114561765E-4</v>
      </c>
      <c r="S23">
        <v>1.0272001521739E-3</v>
      </c>
      <c r="T23">
        <v>1.1576382667356599E-3</v>
      </c>
      <c r="U23">
        <v>0</v>
      </c>
      <c r="V23">
        <v>0</v>
      </c>
      <c r="W23">
        <v>0</v>
      </c>
      <c r="X23">
        <v>0</v>
      </c>
      <c r="Y23">
        <v>5.2175245824705998E-4</v>
      </c>
      <c r="Z23">
        <v>2.3968003550724299E-3</v>
      </c>
      <c r="AA23">
        <v>2.9185528133194899E-3</v>
      </c>
      <c r="AB23">
        <v>0</v>
      </c>
      <c r="AC23">
        <v>0</v>
      </c>
      <c r="AD23">
        <v>0</v>
      </c>
      <c r="AE23">
        <v>0</v>
      </c>
      <c r="AF23">
        <v>0</v>
      </c>
      <c r="AG23">
        <v>0</v>
      </c>
      <c r="AH23">
        <v>0</v>
      </c>
      <c r="AI23">
        <v>0</v>
      </c>
      <c r="AJ23">
        <v>0</v>
      </c>
      <c r="AK23">
        <v>0</v>
      </c>
      <c r="AL23">
        <v>0</v>
      </c>
      <c r="AM23">
        <v>0</v>
      </c>
      <c r="AN23">
        <v>0</v>
      </c>
      <c r="AO23">
        <v>0</v>
      </c>
      <c r="AP23">
        <v>0</v>
      </c>
      <c r="AQ23">
        <v>0</v>
      </c>
      <c r="AR23">
        <v>2.5558737176016199E-5</v>
      </c>
      <c r="AS23">
        <v>4.13305650854531E-5</v>
      </c>
      <c r="AT23">
        <v>0</v>
      </c>
      <c r="AU23">
        <v>6.8489858485358198E-6</v>
      </c>
      <c r="AV23">
        <v>7.3738288110005205E-5</v>
      </c>
      <c r="AW23">
        <v>0</v>
      </c>
      <c r="AX23">
        <v>0</v>
      </c>
      <c r="AY23">
        <v>0</v>
      </c>
      <c r="AZ23">
        <v>0</v>
      </c>
      <c r="BA23">
        <v>2.5558737176016199E-5</v>
      </c>
      <c r="BB23">
        <v>4.1330565085436098E-5</v>
      </c>
      <c r="BC23">
        <v>0</v>
      </c>
      <c r="BD23">
        <v>6.8489858485358198E-6</v>
      </c>
      <c r="BE23">
        <v>7.3738288109988196E-5</v>
      </c>
      <c r="BF23">
        <v>0</v>
      </c>
      <c r="BG23">
        <v>0</v>
      </c>
      <c r="BH23">
        <v>0</v>
      </c>
      <c r="BI23">
        <v>0</v>
      </c>
      <c r="BJ23">
        <v>0</v>
      </c>
      <c r="BK23">
        <v>0</v>
      </c>
      <c r="BL23">
        <v>0</v>
      </c>
      <c r="BM23">
        <v>0</v>
      </c>
      <c r="BN23">
        <v>0</v>
      </c>
    </row>
    <row r="24" spans="1:66" x14ac:dyDescent="0.45">
      <c r="A24" t="s">
        <v>142</v>
      </c>
      <c r="B24">
        <v>2021</v>
      </c>
      <c r="C24" t="s">
        <v>43</v>
      </c>
      <c r="D24" t="s">
        <v>143</v>
      </c>
      <c r="E24" t="s">
        <v>143</v>
      </c>
      <c r="F24" t="s">
        <v>146</v>
      </c>
      <c r="G24">
        <v>7316.4586299090797</v>
      </c>
      <c r="H24">
        <v>231548.42685234701</v>
      </c>
      <c r="I24">
        <v>36865.511913064198</v>
      </c>
      <c r="J24">
        <v>0</v>
      </c>
      <c r="K24">
        <v>0</v>
      </c>
      <c r="L24">
        <v>0</v>
      </c>
      <c r="M24">
        <v>0</v>
      </c>
      <c r="N24">
        <v>0</v>
      </c>
      <c r="O24">
        <v>0</v>
      </c>
      <c r="P24">
        <v>0</v>
      </c>
      <c r="Q24">
        <v>0</v>
      </c>
      <c r="R24">
        <v>5.10476899892181E-4</v>
      </c>
      <c r="S24">
        <v>4.0200055866509198E-3</v>
      </c>
      <c r="T24">
        <v>4.5304824865431102E-3</v>
      </c>
      <c r="U24">
        <v>0</v>
      </c>
      <c r="V24">
        <v>0</v>
      </c>
      <c r="W24">
        <v>0</v>
      </c>
      <c r="X24">
        <v>0</v>
      </c>
      <c r="Y24">
        <v>2.0419075995687201E-3</v>
      </c>
      <c r="Z24">
        <v>9.3800130355188305E-3</v>
      </c>
      <c r="AA24">
        <v>1.14219206350875E-2</v>
      </c>
      <c r="AB24">
        <v>0</v>
      </c>
      <c r="AC24">
        <v>0</v>
      </c>
      <c r="AD24">
        <v>0</v>
      </c>
      <c r="AE24">
        <v>0</v>
      </c>
      <c r="AF24">
        <v>0</v>
      </c>
      <c r="AG24">
        <v>0</v>
      </c>
      <c r="AH24">
        <v>0</v>
      </c>
      <c r="AI24">
        <v>0</v>
      </c>
      <c r="AJ24">
        <v>0</v>
      </c>
      <c r="AK24">
        <v>0</v>
      </c>
      <c r="AL24">
        <v>0</v>
      </c>
      <c r="AM24">
        <v>0</v>
      </c>
      <c r="AN24">
        <v>0</v>
      </c>
      <c r="AO24">
        <v>0</v>
      </c>
      <c r="AP24">
        <v>0</v>
      </c>
      <c r="AQ24">
        <v>0</v>
      </c>
      <c r="AR24">
        <v>1.20430492573604E-4</v>
      </c>
      <c r="AS24">
        <v>1.9863598955520499E-4</v>
      </c>
      <c r="AT24">
        <v>0</v>
      </c>
      <c r="AU24">
        <v>3.2253241212351502E-5</v>
      </c>
      <c r="AV24">
        <v>3.51319723341161E-4</v>
      </c>
      <c r="AW24">
        <v>0</v>
      </c>
      <c r="AX24">
        <v>0</v>
      </c>
      <c r="AY24">
        <v>0</v>
      </c>
      <c r="AZ24">
        <v>0</v>
      </c>
      <c r="BA24">
        <v>1.20430492573604E-4</v>
      </c>
      <c r="BB24">
        <v>1.9863598955512299E-4</v>
      </c>
      <c r="BC24">
        <v>0</v>
      </c>
      <c r="BD24">
        <v>3.2253241212351502E-5</v>
      </c>
      <c r="BE24">
        <v>3.5131972334107898E-4</v>
      </c>
      <c r="BF24">
        <v>0</v>
      </c>
      <c r="BG24">
        <v>0</v>
      </c>
      <c r="BH24">
        <v>0</v>
      </c>
      <c r="BI24">
        <v>0</v>
      </c>
      <c r="BJ24">
        <v>0</v>
      </c>
      <c r="BK24">
        <v>0</v>
      </c>
      <c r="BL24">
        <v>0</v>
      </c>
      <c r="BM24">
        <v>0</v>
      </c>
      <c r="BN24">
        <v>0</v>
      </c>
    </row>
    <row r="25" spans="1:66" x14ac:dyDescent="0.45">
      <c r="A25" t="s">
        <v>142</v>
      </c>
      <c r="B25">
        <v>2022</v>
      </c>
      <c r="C25" t="s">
        <v>41</v>
      </c>
      <c r="D25" t="s">
        <v>143</v>
      </c>
      <c r="E25" t="s">
        <v>143</v>
      </c>
      <c r="F25" t="s">
        <v>146</v>
      </c>
      <c r="G25">
        <v>75024.531793468501</v>
      </c>
      <c r="H25">
        <v>2827913.1732616099</v>
      </c>
      <c r="I25">
        <v>368430.77245949802</v>
      </c>
      <c r="J25">
        <v>0</v>
      </c>
      <c r="K25">
        <v>0</v>
      </c>
      <c r="L25">
        <v>0</v>
      </c>
      <c r="M25">
        <v>0</v>
      </c>
      <c r="N25">
        <v>0</v>
      </c>
      <c r="O25">
        <v>0</v>
      </c>
      <c r="P25">
        <v>0</v>
      </c>
      <c r="Q25">
        <v>0</v>
      </c>
      <c r="R25">
        <v>6.2344813543967099E-3</v>
      </c>
      <c r="S25">
        <v>4.9096540665874003E-2</v>
      </c>
      <c r="T25">
        <v>5.5331022020270799E-2</v>
      </c>
      <c r="U25">
        <v>0</v>
      </c>
      <c r="V25">
        <v>0</v>
      </c>
      <c r="W25">
        <v>0</v>
      </c>
      <c r="X25">
        <v>0</v>
      </c>
      <c r="Y25">
        <v>2.4937925417586802E-2</v>
      </c>
      <c r="Z25">
        <v>0.114558594887039</v>
      </c>
      <c r="AA25">
        <v>0.139496520304626</v>
      </c>
      <c r="AB25">
        <v>0</v>
      </c>
      <c r="AC25">
        <v>0</v>
      </c>
      <c r="AD25">
        <v>0</v>
      </c>
      <c r="AE25">
        <v>0</v>
      </c>
      <c r="AF25">
        <v>0</v>
      </c>
      <c r="AG25">
        <v>0</v>
      </c>
      <c r="AH25">
        <v>0</v>
      </c>
      <c r="AI25">
        <v>0</v>
      </c>
      <c r="AJ25">
        <v>0</v>
      </c>
      <c r="AK25">
        <v>0</v>
      </c>
      <c r="AL25">
        <v>0</v>
      </c>
      <c r="AM25">
        <v>0</v>
      </c>
      <c r="AN25">
        <v>0</v>
      </c>
      <c r="AO25">
        <v>0</v>
      </c>
      <c r="AP25">
        <v>0</v>
      </c>
      <c r="AQ25">
        <v>0</v>
      </c>
      <c r="AR25">
        <v>1.2650338649261299E-3</v>
      </c>
      <c r="AS25">
        <v>1.98515108762525E-3</v>
      </c>
      <c r="AT25">
        <v>0</v>
      </c>
      <c r="AU25">
        <v>3.3921458131819303E-4</v>
      </c>
      <c r="AV25">
        <v>3.5893995338695801E-3</v>
      </c>
      <c r="AW25">
        <v>0</v>
      </c>
      <c r="AX25">
        <v>0</v>
      </c>
      <c r="AY25">
        <v>0</v>
      </c>
      <c r="AZ25">
        <v>0</v>
      </c>
      <c r="BA25">
        <v>1.2650338649261299E-3</v>
      </c>
      <c r="BB25">
        <v>1.9851510876244399E-3</v>
      </c>
      <c r="BC25">
        <v>0</v>
      </c>
      <c r="BD25">
        <v>3.3921458131819303E-4</v>
      </c>
      <c r="BE25">
        <v>3.58939953386877E-3</v>
      </c>
      <c r="BF25">
        <v>0</v>
      </c>
      <c r="BG25">
        <v>0</v>
      </c>
      <c r="BH25">
        <v>0</v>
      </c>
      <c r="BI25">
        <v>0</v>
      </c>
      <c r="BJ25">
        <v>0</v>
      </c>
      <c r="BK25">
        <v>0</v>
      </c>
      <c r="BL25">
        <v>0</v>
      </c>
      <c r="BM25">
        <v>0</v>
      </c>
      <c r="BN25">
        <v>0</v>
      </c>
    </row>
    <row r="26" spans="1:66" x14ac:dyDescent="0.45">
      <c r="A26" t="s">
        <v>142</v>
      </c>
      <c r="B26">
        <v>2022</v>
      </c>
      <c r="C26" t="s">
        <v>42</v>
      </c>
      <c r="D26" t="s">
        <v>143</v>
      </c>
      <c r="E26" t="s">
        <v>143</v>
      </c>
      <c r="F26" t="s">
        <v>146</v>
      </c>
      <c r="G26">
        <v>2095.34832698736</v>
      </c>
      <c r="H26">
        <v>83054.914278965094</v>
      </c>
      <c r="I26">
        <v>10470.166886561899</v>
      </c>
      <c r="J26">
        <v>0</v>
      </c>
      <c r="K26">
        <v>0</v>
      </c>
      <c r="L26">
        <v>0</v>
      </c>
      <c r="M26">
        <v>0</v>
      </c>
      <c r="N26">
        <v>0</v>
      </c>
      <c r="O26">
        <v>0</v>
      </c>
      <c r="P26">
        <v>0</v>
      </c>
      <c r="Q26">
        <v>0</v>
      </c>
      <c r="R26">
        <v>1.8310474287511701E-4</v>
      </c>
      <c r="S26">
        <v>1.4419498501415499E-3</v>
      </c>
      <c r="T26">
        <v>1.62505459301666E-3</v>
      </c>
      <c r="U26">
        <v>0</v>
      </c>
      <c r="V26">
        <v>0</v>
      </c>
      <c r="W26">
        <v>0</v>
      </c>
      <c r="X26">
        <v>0</v>
      </c>
      <c r="Y26">
        <v>7.3241897150047E-4</v>
      </c>
      <c r="Z26">
        <v>3.3645496503302802E-3</v>
      </c>
      <c r="AA26">
        <v>4.0969686218307504E-3</v>
      </c>
      <c r="AB26">
        <v>0</v>
      </c>
      <c r="AC26">
        <v>0</v>
      </c>
      <c r="AD26">
        <v>0</v>
      </c>
      <c r="AE26">
        <v>0</v>
      </c>
      <c r="AF26">
        <v>0</v>
      </c>
      <c r="AG26">
        <v>0</v>
      </c>
      <c r="AH26">
        <v>0</v>
      </c>
      <c r="AI26">
        <v>0</v>
      </c>
      <c r="AJ26">
        <v>0</v>
      </c>
      <c r="AK26">
        <v>0</v>
      </c>
      <c r="AL26">
        <v>0</v>
      </c>
      <c r="AM26">
        <v>0</v>
      </c>
      <c r="AN26">
        <v>0</v>
      </c>
      <c r="AO26">
        <v>0</v>
      </c>
      <c r="AP26">
        <v>0</v>
      </c>
      <c r="AQ26">
        <v>0</v>
      </c>
      <c r="AR26">
        <v>3.4625722601013403E-5</v>
      </c>
      <c r="AS26">
        <v>5.6414568858417503E-5</v>
      </c>
      <c r="AT26">
        <v>0</v>
      </c>
      <c r="AU26">
        <v>9.2805979022372395E-6</v>
      </c>
      <c r="AV26">
        <v>1.00320889361668E-4</v>
      </c>
      <c r="AW26">
        <v>0</v>
      </c>
      <c r="AX26">
        <v>0</v>
      </c>
      <c r="AY26">
        <v>0</v>
      </c>
      <c r="AZ26">
        <v>0</v>
      </c>
      <c r="BA26">
        <v>3.4625722601013403E-5</v>
      </c>
      <c r="BB26">
        <v>5.6414568858394301E-5</v>
      </c>
      <c r="BC26">
        <v>0</v>
      </c>
      <c r="BD26">
        <v>9.2805979022372395E-6</v>
      </c>
      <c r="BE26">
        <v>1.00320889361644E-4</v>
      </c>
      <c r="BF26">
        <v>0</v>
      </c>
      <c r="BG26">
        <v>0</v>
      </c>
      <c r="BH26">
        <v>0</v>
      </c>
      <c r="BI26">
        <v>0</v>
      </c>
      <c r="BJ26">
        <v>0</v>
      </c>
      <c r="BK26">
        <v>0</v>
      </c>
      <c r="BL26">
        <v>0</v>
      </c>
      <c r="BM26">
        <v>0</v>
      </c>
      <c r="BN26">
        <v>0</v>
      </c>
    </row>
    <row r="27" spans="1:66" x14ac:dyDescent="0.45">
      <c r="A27" t="s">
        <v>142</v>
      </c>
      <c r="B27">
        <v>2022</v>
      </c>
      <c r="C27" t="s">
        <v>43</v>
      </c>
      <c r="D27" t="s">
        <v>143</v>
      </c>
      <c r="E27" t="s">
        <v>143</v>
      </c>
      <c r="F27" t="s">
        <v>146</v>
      </c>
      <c r="G27">
        <v>9374.2711749452192</v>
      </c>
      <c r="H27">
        <v>290025.18388693797</v>
      </c>
      <c r="I27">
        <v>47131.726008024503</v>
      </c>
      <c r="J27">
        <v>0</v>
      </c>
      <c r="K27">
        <v>0</v>
      </c>
      <c r="L27">
        <v>0</v>
      </c>
      <c r="M27">
        <v>0</v>
      </c>
      <c r="N27">
        <v>0</v>
      </c>
      <c r="O27">
        <v>0</v>
      </c>
      <c r="P27">
        <v>0</v>
      </c>
      <c r="Q27">
        <v>0</v>
      </c>
      <c r="R27">
        <v>6.3939608130299502E-4</v>
      </c>
      <c r="S27">
        <v>5.0352441402610904E-3</v>
      </c>
      <c r="T27">
        <v>5.6746402215640803E-3</v>
      </c>
      <c r="U27">
        <v>0</v>
      </c>
      <c r="V27">
        <v>0</v>
      </c>
      <c r="W27">
        <v>0</v>
      </c>
      <c r="X27">
        <v>0</v>
      </c>
      <c r="Y27">
        <v>2.5575843252119801E-3</v>
      </c>
      <c r="Z27">
        <v>1.17489029939425E-2</v>
      </c>
      <c r="AA27">
        <v>1.4306487319154499E-2</v>
      </c>
      <c r="AB27">
        <v>0</v>
      </c>
      <c r="AC27">
        <v>0</v>
      </c>
      <c r="AD27">
        <v>0</v>
      </c>
      <c r="AE27">
        <v>0</v>
      </c>
      <c r="AF27">
        <v>0</v>
      </c>
      <c r="AG27">
        <v>0</v>
      </c>
      <c r="AH27">
        <v>0</v>
      </c>
      <c r="AI27">
        <v>0</v>
      </c>
      <c r="AJ27">
        <v>0</v>
      </c>
      <c r="AK27">
        <v>0</v>
      </c>
      <c r="AL27">
        <v>0</v>
      </c>
      <c r="AM27">
        <v>0</v>
      </c>
      <c r="AN27">
        <v>0</v>
      </c>
      <c r="AO27">
        <v>0</v>
      </c>
      <c r="AP27">
        <v>0</v>
      </c>
      <c r="AQ27">
        <v>0</v>
      </c>
      <c r="AR27">
        <v>1.5412226618913801E-4</v>
      </c>
      <c r="AS27">
        <v>2.53951635260789E-4</v>
      </c>
      <c r="AT27">
        <v>0</v>
      </c>
      <c r="AU27">
        <v>4.1287525926808302E-5</v>
      </c>
      <c r="AV27">
        <v>4.4936142737673601E-4</v>
      </c>
      <c r="AW27">
        <v>0</v>
      </c>
      <c r="AX27">
        <v>0</v>
      </c>
      <c r="AY27">
        <v>0</v>
      </c>
      <c r="AZ27">
        <v>0</v>
      </c>
      <c r="BA27">
        <v>1.5412226618913801E-4</v>
      </c>
      <c r="BB27">
        <v>2.5395163526068502E-4</v>
      </c>
      <c r="BC27">
        <v>0</v>
      </c>
      <c r="BD27">
        <v>4.1287525926808302E-5</v>
      </c>
      <c r="BE27">
        <v>4.4936142737663198E-4</v>
      </c>
      <c r="BF27">
        <v>0</v>
      </c>
      <c r="BG27">
        <v>0</v>
      </c>
      <c r="BH27">
        <v>0</v>
      </c>
      <c r="BI27">
        <v>0</v>
      </c>
      <c r="BJ27">
        <v>0</v>
      </c>
      <c r="BK27">
        <v>0</v>
      </c>
      <c r="BL27">
        <v>0</v>
      </c>
      <c r="BM27">
        <v>0</v>
      </c>
      <c r="BN27">
        <v>0</v>
      </c>
    </row>
    <row r="28" spans="1:66" x14ac:dyDescent="0.45">
      <c r="A28" t="s">
        <v>142</v>
      </c>
      <c r="B28">
        <v>2023</v>
      </c>
      <c r="C28" t="s">
        <v>41</v>
      </c>
      <c r="D28" t="s">
        <v>143</v>
      </c>
      <c r="E28" t="s">
        <v>143</v>
      </c>
      <c r="F28" t="s">
        <v>146</v>
      </c>
      <c r="G28">
        <v>83572.384677440801</v>
      </c>
      <c r="H28">
        <v>3201025.8509959201</v>
      </c>
      <c r="I28">
        <v>409329.003365941</v>
      </c>
      <c r="J28">
        <v>0</v>
      </c>
      <c r="K28">
        <v>0</v>
      </c>
      <c r="L28">
        <v>0</v>
      </c>
      <c r="M28">
        <v>0</v>
      </c>
      <c r="N28">
        <v>0</v>
      </c>
      <c r="O28">
        <v>0</v>
      </c>
      <c r="P28">
        <v>0</v>
      </c>
      <c r="Q28">
        <v>0</v>
      </c>
      <c r="R28">
        <v>7.0570540042283296E-3</v>
      </c>
      <c r="S28">
        <v>5.55743002832981E-2</v>
      </c>
      <c r="T28">
        <v>6.2631354287526406E-2</v>
      </c>
      <c r="U28">
        <v>0</v>
      </c>
      <c r="V28">
        <v>0</v>
      </c>
      <c r="W28">
        <v>0</v>
      </c>
      <c r="X28">
        <v>0</v>
      </c>
      <c r="Y28">
        <v>2.8228216016913301E-2</v>
      </c>
      <c r="Z28">
        <v>0.12967336732769499</v>
      </c>
      <c r="AA28">
        <v>0.15790158334460799</v>
      </c>
      <c r="AB28">
        <v>0</v>
      </c>
      <c r="AC28">
        <v>0</v>
      </c>
      <c r="AD28">
        <v>0</v>
      </c>
      <c r="AE28">
        <v>0</v>
      </c>
      <c r="AF28">
        <v>0</v>
      </c>
      <c r="AG28">
        <v>0</v>
      </c>
      <c r="AH28">
        <v>0</v>
      </c>
      <c r="AI28">
        <v>0</v>
      </c>
      <c r="AJ28">
        <v>0</v>
      </c>
      <c r="AK28">
        <v>0</v>
      </c>
      <c r="AL28">
        <v>0</v>
      </c>
      <c r="AM28">
        <v>0</v>
      </c>
      <c r="AN28">
        <v>0</v>
      </c>
      <c r="AO28">
        <v>0</v>
      </c>
      <c r="AP28">
        <v>0</v>
      </c>
      <c r="AQ28">
        <v>0</v>
      </c>
      <c r="AR28">
        <v>1.40740235037386E-3</v>
      </c>
      <c r="AS28">
        <v>2.2055158715543698E-3</v>
      </c>
      <c r="AT28">
        <v>0</v>
      </c>
      <c r="AU28">
        <v>3.7742699001040502E-4</v>
      </c>
      <c r="AV28">
        <v>3.9903452119386404E-3</v>
      </c>
      <c r="AW28">
        <v>0</v>
      </c>
      <c r="AX28">
        <v>0</v>
      </c>
      <c r="AY28">
        <v>0</v>
      </c>
      <c r="AZ28">
        <v>0</v>
      </c>
      <c r="BA28">
        <v>1.40740235037386E-3</v>
      </c>
      <c r="BB28">
        <v>2.20551587155346E-3</v>
      </c>
      <c r="BC28">
        <v>0</v>
      </c>
      <c r="BD28">
        <v>3.7742699001040502E-4</v>
      </c>
      <c r="BE28">
        <v>3.9903452119377401E-3</v>
      </c>
      <c r="BF28">
        <v>0</v>
      </c>
      <c r="BG28">
        <v>0</v>
      </c>
      <c r="BH28">
        <v>0</v>
      </c>
      <c r="BI28">
        <v>0</v>
      </c>
      <c r="BJ28">
        <v>0</v>
      </c>
      <c r="BK28">
        <v>0</v>
      </c>
      <c r="BL28">
        <v>0</v>
      </c>
      <c r="BM28">
        <v>0</v>
      </c>
      <c r="BN28">
        <v>0</v>
      </c>
    </row>
    <row r="29" spans="1:66" x14ac:dyDescent="0.45">
      <c r="A29" t="s">
        <v>142</v>
      </c>
      <c r="B29">
        <v>2023</v>
      </c>
      <c r="C29" t="s">
        <v>42</v>
      </c>
      <c r="D29" t="s">
        <v>143</v>
      </c>
      <c r="E29" t="s">
        <v>143</v>
      </c>
      <c r="F29" t="s">
        <v>146</v>
      </c>
      <c r="G29">
        <v>2736.11966033414</v>
      </c>
      <c r="H29">
        <v>111207.491220265</v>
      </c>
      <c r="I29">
        <v>13688.2645309237</v>
      </c>
      <c r="J29">
        <v>0</v>
      </c>
      <c r="K29">
        <v>0</v>
      </c>
      <c r="L29">
        <v>0</v>
      </c>
      <c r="M29">
        <v>0</v>
      </c>
      <c r="N29">
        <v>0</v>
      </c>
      <c r="O29">
        <v>0</v>
      </c>
      <c r="P29">
        <v>0</v>
      </c>
      <c r="Q29">
        <v>0</v>
      </c>
      <c r="R29">
        <v>2.4517055086324598E-4</v>
      </c>
      <c r="S29">
        <v>1.93071808804806E-3</v>
      </c>
      <c r="T29">
        <v>2.1758886389113101E-3</v>
      </c>
      <c r="U29">
        <v>0</v>
      </c>
      <c r="V29">
        <v>0</v>
      </c>
      <c r="W29">
        <v>0</v>
      </c>
      <c r="X29">
        <v>0</v>
      </c>
      <c r="Y29">
        <v>9.8068220345298696E-4</v>
      </c>
      <c r="Z29">
        <v>4.5050088721121598E-3</v>
      </c>
      <c r="AA29">
        <v>5.4856910755651401E-3</v>
      </c>
      <c r="AB29">
        <v>0</v>
      </c>
      <c r="AC29">
        <v>0</v>
      </c>
      <c r="AD29">
        <v>0</v>
      </c>
      <c r="AE29">
        <v>0</v>
      </c>
      <c r="AF29">
        <v>0</v>
      </c>
      <c r="AG29">
        <v>0</v>
      </c>
      <c r="AH29">
        <v>0</v>
      </c>
      <c r="AI29">
        <v>0</v>
      </c>
      <c r="AJ29">
        <v>0</v>
      </c>
      <c r="AK29">
        <v>0</v>
      </c>
      <c r="AL29">
        <v>0</v>
      </c>
      <c r="AM29">
        <v>0</v>
      </c>
      <c r="AN29">
        <v>0</v>
      </c>
      <c r="AO29">
        <v>0</v>
      </c>
      <c r="AP29">
        <v>0</v>
      </c>
      <c r="AQ29">
        <v>0</v>
      </c>
      <c r="AR29">
        <v>4.51129278774845E-5</v>
      </c>
      <c r="AS29">
        <v>7.3754081505916395E-5</v>
      </c>
      <c r="AT29">
        <v>0</v>
      </c>
      <c r="AU29">
        <v>1.20931978635384E-5</v>
      </c>
      <c r="AV29">
        <v>1.3096020724693899E-4</v>
      </c>
      <c r="AW29">
        <v>0</v>
      </c>
      <c r="AX29">
        <v>0</v>
      </c>
      <c r="AY29">
        <v>0</v>
      </c>
      <c r="AZ29">
        <v>0</v>
      </c>
      <c r="BA29">
        <v>4.51129278774845E-5</v>
      </c>
      <c r="BB29">
        <v>7.3754081505885997E-5</v>
      </c>
      <c r="BC29">
        <v>0</v>
      </c>
      <c r="BD29">
        <v>1.20931978635384E-5</v>
      </c>
      <c r="BE29">
        <v>1.3096020724690901E-4</v>
      </c>
      <c r="BF29">
        <v>0</v>
      </c>
      <c r="BG29">
        <v>0</v>
      </c>
      <c r="BH29">
        <v>0</v>
      </c>
      <c r="BI29">
        <v>0</v>
      </c>
      <c r="BJ29">
        <v>0</v>
      </c>
      <c r="BK29">
        <v>0</v>
      </c>
      <c r="BL29">
        <v>0</v>
      </c>
      <c r="BM29">
        <v>0</v>
      </c>
      <c r="BN29">
        <v>0</v>
      </c>
    </row>
    <row r="30" spans="1:66" x14ac:dyDescent="0.45">
      <c r="A30" t="s">
        <v>142</v>
      </c>
      <c r="B30">
        <v>2023</v>
      </c>
      <c r="C30" t="s">
        <v>43</v>
      </c>
      <c r="D30" t="s">
        <v>143</v>
      </c>
      <c r="E30" t="s">
        <v>143</v>
      </c>
      <c r="F30" t="s">
        <v>146</v>
      </c>
      <c r="G30">
        <v>11734.6249898104</v>
      </c>
      <c r="H30">
        <v>354976.66791144997</v>
      </c>
      <c r="I30">
        <v>58853.634472232698</v>
      </c>
      <c r="J30">
        <v>0</v>
      </c>
      <c r="K30">
        <v>0</v>
      </c>
      <c r="L30">
        <v>0</v>
      </c>
      <c r="M30">
        <v>0</v>
      </c>
      <c r="N30">
        <v>0</v>
      </c>
      <c r="O30">
        <v>0</v>
      </c>
      <c r="P30">
        <v>0</v>
      </c>
      <c r="Q30">
        <v>0</v>
      </c>
      <c r="R30">
        <v>7.8258959230608405E-4</v>
      </c>
      <c r="S30">
        <v>6.1628930394104098E-3</v>
      </c>
      <c r="T30">
        <v>6.9454826317164901E-3</v>
      </c>
      <c r="U30">
        <v>0</v>
      </c>
      <c r="V30">
        <v>0</v>
      </c>
      <c r="W30">
        <v>0</v>
      </c>
      <c r="X30">
        <v>0</v>
      </c>
      <c r="Y30">
        <v>3.1303583692243301E-3</v>
      </c>
      <c r="Z30">
        <v>1.43800837586242E-2</v>
      </c>
      <c r="AA30">
        <v>1.7510442127848601E-2</v>
      </c>
      <c r="AB30">
        <v>0</v>
      </c>
      <c r="AC30">
        <v>0</v>
      </c>
      <c r="AD30">
        <v>0</v>
      </c>
      <c r="AE30">
        <v>0</v>
      </c>
      <c r="AF30">
        <v>0</v>
      </c>
      <c r="AG30">
        <v>0</v>
      </c>
      <c r="AH30">
        <v>0</v>
      </c>
      <c r="AI30">
        <v>0</v>
      </c>
      <c r="AJ30">
        <v>0</v>
      </c>
      <c r="AK30">
        <v>0</v>
      </c>
      <c r="AL30">
        <v>0</v>
      </c>
      <c r="AM30">
        <v>0</v>
      </c>
      <c r="AN30">
        <v>0</v>
      </c>
      <c r="AO30">
        <v>0</v>
      </c>
      <c r="AP30">
        <v>0</v>
      </c>
      <c r="AQ30">
        <v>0</v>
      </c>
      <c r="AR30">
        <v>1.92777666946266E-4</v>
      </c>
      <c r="AS30">
        <v>3.1711074431519E-4</v>
      </c>
      <c r="AT30">
        <v>0</v>
      </c>
      <c r="AU30">
        <v>5.1653467323032798E-5</v>
      </c>
      <c r="AV30">
        <v>5.6154187858448905E-4</v>
      </c>
      <c r="AW30">
        <v>0</v>
      </c>
      <c r="AX30">
        <v>0</v>
      </c>
      <c r="AY30">
        <v>0</v>
      </c>
      <c r="AZ30">
        <v>0</v>
      </c>
      <c r="BA30">
        <v>1.92777666946266E-4</v>
      </c>
      <c r="BB30">
        <v>3.1711074431505897E-4</v>
      </c>
      <c r="BC30">
        <v>0</v>
      </c>
      <c r="BD30">
        <v>5.1653467323032798E-5</v>
      </c>
      <c r="BE30">
        <v>5.6154187858435895E-4</v>
      </c>
      <c r="BF30">
        <v>0</v>
      </c>
      <c r="BG30">
        <v>0</v>
      </c>
      <c r="BH30">
        <v>0</v>
      </c>
      <c r="BI30">
        <v>0</v>
      </c>
      <c r="BJ30">
        <v>0</v>
      </c>
      <c r="BK30">
        <v>0</v>
      </c>
      <c r="BL30">
        <v>0</v>
      </c>
      <c r="BM30">
        <v>0</v>
      </c>
      <c r="BN30">
        <v>0</v>
      </c>
    </row>
    <row r="31" spans="1:66" x14ac:dyDescent="0.45">
      <c r="A31" t="s">
        <v>142</v>
      </c>
      <c r="B31">
        <v>2024</v>
      </c>
      <c r="C31" t="s">
        <v>41</v>
      </c>
      <c r="D31" t="s">
        <v>143</v>
      </c>
      <c r="E31" t="s">
        <v>143</v>
      </c>
      <c r="F31" t="s">
        <v>146</v>
      </c>
      <c r="G31">
        <v>93253.327649630999</v>
      </c>
      <c r="H31">
        <v>3636346.5766658001</v>
      </c>
      <c r="I31">
        <v>455852.11110423203</v>
      </c>
      <c r="J31">
        <v>0</v>
      </c>
      <c r="K31">
        <v>0</v>
      </c>
      <c r="L31">
        <v>0</v>
      </c>
      <c r="M31">
        <v>0</v>
      </c>
      <c r="N31">
        <v>0</v>
      </c>
      <c r="O31">
        <v>0</v>
      </c>
      <c r="P31">
        <v>0</v>
      </c>
      <c r="Q31">
        <v>0</v>
      </c>
      <c r="R31">
        <v>8.01677192379977E-3</v>
      </c>
      <c r="S31">
        <v>6.31320788999232E-2</v>
      </c>
      <c r="T31">
        <v>7.1148850823723006E-2</v>
      </c>
      <c r="U31">
        <v>0</v>
      </c>
      <c r="V31">
        <v>0</v>
      </c>
      <c r="W31">
        <v>0</v>
      </c>
      <c r="X31">
        <v>0</v>
      </c>
      <c r="Y31">
        <v>3.2067087695199101E-2</v>
      </c>
      <c r="Z31">
        <v>0.14730818409981999</v>
      </c>
      <c r="AA31">
        <v>0.179375271795019</v>
      </c>
      <c r="AB31">
        <v>0</v>
      </c>
      <c r="AC31">
        <v>0</v>
      </c>
      <c r="AD31">
        <v>0</v>
      </c>
      <c r="AE31">
        <v>0</v>
      </c>
      <c r="AF31">
        <v>0</v>
      </c>
      <c r="AG31">
        <v>0</v>
      </c>
      <c r="AH31">
        <v>0</v>
      </c>
      <c r="AI31">
        <v>0</v>
      </c>
      <c r="AJ31">
        <v>0</v>
      </c>
      <c r="AK31">
        <v>0</v>
      </c>
      <c r="AL31">
        <v>0</v>
      </c>
      <c r="AM31">
        <v>0</v>
      </c>
      <c r="AN31">
        <v>0</v>
      </c>
      <c r="AO31">
        <v>0</v>
      </c>
      <c r="AP31">
        <v>0</v>
      </c>
      <c r="AQ31">
        <v>0</v>
      </c>
      <c r="AR31">
        <v>1.56883157579806E-3</v>
      </c>
      <c r="AS31">
        <v>2.4561881954480698E-3</v>
      </c>
      <c r="AT31">
        <v>0</v>
      </c>
      <c r="AU31">
        <v>4.2075747233618802E-4</v>
      </c>
      <c r="AV31">
        <v>4.4457772435823198E-3</v>
      </c>
      <c r="AW31">
        <v>0</v>
      </c>
      <c r="AX31">
        <v>0</v>
      </c>
      <c r="AY31">
        <v>0</v>
      </c>
      <c r="AZ31">
        <v>0</v>
      </c>
      <c r="BA31">
        <v>1.56883157579806E-3</v>
      </c>
      <c r="BB31">
        <v>2.4561881954470598E-3</v>
      </c>
      <c r="BC31">
        <v>0</v>
      </c>
      <c r="BD31">
        <v>4.2075747233618802E-4</v>
      </c>
      <c r="BE31">
        <v>4.4457772435813102E-3</v>
      </c>
      <c r="BF31">
        <v>0</v>
      </c>
      <c r="BG31">
        <v>0</v>
      </c>
      <c r="BH31">
        <v>0</v>
      </c>
      <c r="BI31">
        <v>0</v>
      </c>
      <c r="BJ31">
        <v>0</v>
      </c>
      <c r="BK31">
        <v>0</v>
      </c>
      <c r="BL31">
        <v>0</v>
      </c>
      <c r="BM31">
        <v>0</v>
      </c>
      <c r="BN31">
        <v>0</v>
      </c>
    </row>
    <row r="32" spans="1:66" x14ac:dyDescent="0.45">
      <c r="A32" t="s">
        <v>142</v>
      </c>
      <c r="B32">
        <v>2024</v>
      </c>
      <c r="C32" t="s">
        <v>42</v>
      </c>
      <c r="D32" t="s">
        <v>143</v>
      </c>
      <c r="E32" t="s">
        <v>143</v>
      </c>
      <c r="F32" t="s">
        <v>146</v>
      </c>
      <c r="G32">
        <v>3454.2333988015798</v>
      </c>
      <c r="H32">
        <v>143256.65458379799</v>
      </c>
      <c r="I32">
        <v>17275.188697686299</v>
      </c>
      <c r="J32">
        <v>0</v>
      </c>
      <c r="K32">
        <v>0</v>
      </c>
      <c r="L32">
        <v>0</v>
      </c>
      <c r="M32">
        <v>0</v>
      </c>
      <c r="N32">
        <v>0</v>
      </c>
      <c r="O32">
        <v>0</v>
      </c>
      <c r="P32">
        <v>0</v>
      </c>
      <c r="Q32">
        <v>0</v>
      </c>
      <c r="R32">
        <v>3.1582686142581898E-4</v>
      </c>
      <c r="S32">
        <v>2.4871365337283198E-3</v>
      </c>
      <c r="T32">
        <v>2.8029633951541402E-3</v>
      </c>
      <c r="U32">
        <v>0</v>
      </c>
      <c r="V32">
        <v>0</v>
      </c>
      <c r="W32">
        <v>0</v>
      </c>
      <c r="X32">
        <v>0</v>
      </c>
      <c r="Y32">
        <v>1.2633074457032701E-3</v>
      </c>
      <c r="Z32">
        <v>5.80331857869942E-3</v>
      </c>
      <c r="AA32">
        <v>7.0666260244026998E-3</v>
      </c>
      <c r="AB32">
        <v>0</v>
      </c>
      <c r="AC32">
        <v>0</v>
      </c>
      <c r="AD32">
        <v>0</v>
      </c>
      <c r="AE32">
        <v>0</v>
      </c>
      <c r="AF32">
        <v>0</v>
      </c>
      <c r="AG32">
        <v>0</v>
      </c>
      <c r="AH32">
        <v>0</v>
      </c>
      <c r="AI32">
        <v>0</v>
      </c>
      <c r="AJ32">
        <v>0</v>
      </c>
      <c r="AK32">
        <v>0</v>
      </c>
      <c r="AL32">
        <v>0</v>
      </c>
      <c r="AM32">
        <v>0</v>
      </c>
      <c r="AN32">
        <v>0</v>
      </c>
      <c r="AO32">
        <v>0</v>
      </c>
      <c r="AP32">
        <v>0</v>
      </c>
      <c r="AQ32">
        <v>0</v>
      </c>
      <c r="AR32">
        <v>5.6865748377996101E-5</v>
      </c>
      <c r="AS32">
        <v>9.3080877591226194E-5</v>
      </c>
      <c r="AT32">
        <v>0</v>
      </c>
      <c r="AU32">
        <v>1.52453642816938E-5</v>
      </c>
      <c r="AV32">
        <v>1.6519199025091599E-4</v>
      </c>
      <c r="AW32">
        <v>0</v>
      </c>
      <c r="AX32">
        <v>0</v>
      </c>
      <c r="AY32">
        <v>0</v>
      </c>
      <c r="AZ32">
        <v>0</v>
      </c>
      <c r="BA32">
        <v>5.6865748377996101E-5</v>
      </c>
      <c r="BB32">
        <v>9.3080877591187895E-5</v>
      </c>
      <c r="BC32">
        <v>0</v>
      </c>
      <c r="BD32">
        <v>1.52453642816938E-5</v>
      </c>
      <c r="BE32">
        <v>1.6519199025087701E-4</v>
      </c>
      <c r="BF32">
        <v>0</v>
      </c>
      <c r="BG32">
        <v>0</v>
      </c>
      <c r="BH32">
        <v>0</v>
      </c>
      <c r="BI32">
        <v>0</v>
      </c>
      <c r="BJ32">
        <v>0</v>
      </c>
      <c r="BK32">
        <v>0</v>
      </c>
      <c r="BL32">
        <v>0</v>
      </c>
      <c r="BM32">
        <v>0</v>
      </c>
      <c r="BN32">
        <v>0</v>
      </c>
    </row>
    <row r="33" spans="1:66" x14ac:dyDescent="0.45">
      <c r="A33" t="s">
        <v>142</v>
      </c>
      <c r="B33">
        <v>2024</v>
      </c>
      <c r="C33" t="s">
        <v>43</v>
      </c>
      <c r="D33" t="s">
        <v>143</v>
      </c>
      <c r="E33" t="s">
        <v>143</v>
      </c>
      <c r="F33" t="s">
        <v>146</v>
      </c>
      <c r="G33">
        <v>14354.2051319238</v>
      </c>
      <c r="H33">
        <v>424826.874758413</v>
      </c>
      <c r="I33">
        <v>71803.580519210896</v>
      </c>
      <c r="J33">
        <v>0</v>
      </c>
      <c r="K33">
        <v>0</v>
      </c>
      <c r="L33">
        <v>0</v>
      </c>
      <c r="M33">
        <v>0</v>
      </c>
      <c r="N33">
        <v>0</v>
      </c>
      <c r="O33">
        <v>0</v>
      </c>
      <c r="P33">
        <v>0</v>
      </c>
      <c r="Q33">
        <v>0</v>
      </c>
      <c r="R33">
        <v>9.3658293846171398E-4</v>
      </c>
      <c r="S33">
        <v>7.3755906403859999E-3</v>
      </c>
      <c r="T33">
        <v>8.3121735788477102E-3</v>
      </c>
      <c r="U33">
        <v>0</v>
      </c>
      <c r="V33">
        <v>0</v>
      </c>
      <c r="W33">
        <v>0</v>
      </c>
      <c r="X33">
        <v>0</v>
      </c>
      <c r="Y33">
        <v>3.7463317538468498E-3</v>
      </c>
      <c r="Z33">
        <v>1.7209711494234E-2</v>
      </c>
      <c r="AA33">
        <v>2.09560432480808E-2</v>
      </c>
      <c r="AB33">
        <v>0</v>
      </c>
      <c r="AC33">
        <v>0</v>
      </c>
      <c r="AD33">
        <v>0</v>
      </c>
      <c r="AE33">
        <v>0</v>
      </c>
      <c r="AF33">
        <v>0</v>
      </c>
      <c r="AG33">
        <v>0</v>
      </c>
      <c r="AH33">
        <v>0</v>
      </c>
      <c r="AI33">
        <v>0</v>
      </c>
      <c r="AJ33">
        <v>0</v>
      </c>
      <c r="AK33">
        <v>0</v>
      </c>
      <c r="AL33">
        <v>0</v>
      </c>
      <c r="AM33">
        <v>0</v>
      </c>
      <c r="AN33">
        <v>0</v>
      </c>
      <c r="AO33">
        <v>0</v>
      </c>
      <c r="AP33">
        <v>0</v>
      </c>
      <c r="AQ33">
        <v>0</v>
      </c>
      <c r="AR33">
        <v>2.3567794920505801E-4</v>
      </c>
      <c r="AS33">
        <v>3.8688667347613702E-4</v>
      </c>
      <c r="AT33">
        <v>0</v>
      </c>
      <c r="AU33">
        <v>6.3159203894203302E-5</v>
      </c>
      <c r="AV33">
        <v>6.8572382657539901E-4</v>
      </c>
      <c r="AW33">
        <v>0</v>
      </c>
      <c r="AX33">
        <v>0</v>
      </c>
      <c r="AY33">
        <v>0</v>
      </c>
      <c r="AZ33">
        <v>0</v>
      </c>
      <c r="BA33">
        <v>2.3567794920505801E-4</v>
      </c>
      <c r="BB33">
        <v>3.8688667347597802E-4</v>
      </c>
      <c r="BC33">
        <v>0</v>
      </c>
      <c r="BD33">
        <v>6.3159203894203302E-5</v>
      </c>
      <c r="BE33">
        <v>6.8572382657523996E-4</v>
      </c>
      <c r="BF33">
        <v>0</v>
      </c>
      <c r="BG33">
        <v>0</v>
      </c>
      <c r="BH33">
        <v>0</v>
      </c>
      <c r="BI33">
        <v>0</v>
      </c>
      <c r="BJ33">
        <v>0</v>
      </c>
      <c r="BK33">
        <v>0</v>
      </c>
      <c r="BL33">
        <v>0</v>
      </c>
      <c r="BM33">
        <v>0</v>
      </c>
      <c r="BN33">
        <v>0</v>
      </c>
    </row>
    <row r="34" spans="1:66" x14ac:dyDescent="0.45">
      <c r="A34" t="s">
        <v>142</v>
      </c>
      <c r="B34">
        <v>2021</v>
      </c>
      <c r="C34" t="s">
        <v>41</v>
      </c>
      <c r="D34" t="s">
        <v>143</v>
      </c>
      <c r="E34" t="s">
        <v>143</v>
      </c>
      <c r="F34" t="s">
        <v>144</v>
      </c>
      <c r="G34">
        <v>2631965.7760538398</v>
      </c>
      <c r="H34">
        <v>95404535.011409104</v>
      </c>
      <c r="I34">
        <v>12358566.635152301</v>
      </c>
      <c r="J34">
        <v>4.8304548051513496</v>
      </c>
      <c r="K34">
        <v>0</v>
      </c>
      <c r="L34">
        <v>2.9688795112733302</v>
      </c>
      <c r="M34">
        <v>7.79933431642469</v>
      </c>
      <c r="N34">
        <v>0.14803274342404199</v>
      </c>
      <c r="O34">
        <v>0</v>
      </c>
      <c r="P34">
        <v>2.5118943444562E-2</v>
      </c>
      <c r="Q34">
        <v>0.17315168686860399</v>
      </c>
      <c r="R34">
        <v>0.21033099611311501</v>
      </c>
      <c r="S34">
        <v>1.6563565943907801</v>
      </c>
      <c r="T34">
        <v>2.0398392773724998</v>
      </c>
      <c r="U34">
        <v>0.160996457342229</v>
      </c>
      <c r="V34">
        <v>0</v>
      </c>
      <c r="W34">
        <v>2.7317638483852501E-2</v>
      </c>
      <c r="X34">
        <v>0.188314095826082</v>
      </c>
      <c r="Y34">
        <v>0.84132398445246304</v>
      </c>
      <c r="Z34">
        <v>3.8648320535785001</v>
      </c>
      <c r="AA34">
        <v>4.89447013385705</v>
      </c>
      <c r="AB34">
        <v>28305.511776806299</v>
      </c>
      <c r="AC34">
        <v>0</v>
      </c>
      <c r="AD34">
        <v>779.59748122980204</v>
      </c>
      <c r="AE34">
        <v>29085.1092580361</v>
      </c>
      <c r="AF34">
        <v>0.29599711387251698</v>
      </c>
      <c r="AG34">
        <v>0</v>
      </c>
      <c r="AH34">
        <v>0.82613405708128596</v>
      </c>
      <c r="AI34">
        <v>1.1221311709538</v>
      </c>
      <c r="AJ34">
        <v>0.51951425935835105</v>
      </c>
      <c r="AK34">
        <v>0</v>
      </c>
      <c r="AL34">
        <v>0.38239648118668501</v>
      </c>
      <c r="AM34">
        <v>0.90191074054503595</v>
      </c>
      <c r="AN34">
        <v>1.17453049361423</v>
      </c>
      <c r="AO34">
        <v>0</v>
      </c>
      <c r="AP34">
        <v>3.8367966152780202</v>
      </c>
      <c r="AQ34">
        <v>5.0113271088922504</v>
      </c>
      <c r="AR34">
        <v>0.63167752491640405</v>
      </c>
      <c r="AS34">
        <v>1.5598255724772101</v>
      </c>
      <c r="AT34">
        <v>3.2595177295726998</v>
      </c>
      <c r="AU34">
        <v>0.57911781962517095</v>
      </c>
      <c r="AV34">
        <v>11.041465755483699</v>
      </c>
      <c r="AW34">
        <v>1.71304072495071</v>
      </c>
      <c r="AX34">
        <v>0</v>
      </c>
      <c r="AY34">
        <v>4.2007820705055403</v>
      </c>
      <c r="AZ34">
        <v>5.9138227954562499</v>
      </c>
      <c r="BA34">
        <v>0.63167752491640405</v>
      </c>
      <c r="BB34">
        <v>1.5598255724765699</v>
      </c>
      <c r="BC34">
        <v>3.2595177295713502</v>
      </c>
      <c r="BD34">
        <v>0.57911781962517095</v>
      </c>
      <c r="BE34">
        <v>11.943961442045699</v>
      </c>
      <c r="BF34">
        <v>72.396960025215904</v>
      </c>
      <c r="BG34">
        <v>0</v>
      </c>
      <c r="BH34">
        <v>33.345035471875498</v>
      </c>
      <c r="BI34">
        <v>105.741995497091</v>
      </c>
      <c r="BJ34">
        <v>0.28010598506318801</v>
      </c>
      <c r="BK34">
        <v>0</v>
      </c>
      <c r="BL34">
        <v>7.7147490621098103E-3</v>
      </c>
      <c r="BM34">
        <v>0.28782073412529802</v>
      </c>
      <c r="BN34">
        <v>3070.0264301412399</v>
      </c>
    </row>
    <row r="35" spans="1:66" x14ac:dyDescent="0.45">
      <c r="A35" t="s">
        <v>142</v>
      </c>
      <c r="B35">
        <v>2021</v>
      </c>
      <c r="C35" t="s">
        <v>42</v>
      </c>
      <c r="D35" t="s">
        <v>143</v>
      </c>
      <c r="E35" t="s">
        <v>143</v>
      </c>
      <c r="F35" t="s">
        <v>144</v>
      </c>
      <c r="G35">
        <v>285346.16798809601</v>
      </c>
      <c r="H35">
        <v>9717025.40469319</v>
      </c>
      <c r="I35">
        <v>1313699.4205972799</v>
      </c>
      <c r="J35">
        <v>1.1326650430901</v>
      </c>
      <c r="K35">
        <v>0</v>
      </c>
      <c r="L35">
        <v>0.41330201670609801</v>
      </c>
      <c r="M35">
        <v>1.5459670597962001</v>
      </c>
      <c r="N35">
        <v>2.0223881210435699E-2</v>
      </c>
      <c r="O35">
        <v>0</v>
      </c>
      <c r="P35">
        <v>3.5214862327817898E-3</v>
      </c>
      <c r="Q35">
        <v>2.3745367443217501E-2</v>
      </c>
      <c r="R35">
        <v>2.1422374024265799E-2</v>
      </c>
      <c r="S35">
        <v>0.16870119544109299</v>
      </c>
      <c r="T35">
        <v>0.213868936908577</v>
      </c>
      <c r="U35">
        <v>2.19939432451421E-2</v>
      </c>
      <c r="V35">
        <v>0</v>
      </c>
      <c r="W35">
        <v>3.8295739748476498E-3</v>
      </c>
      <c r="X35">
        <v>2.5823517219989701E-2</v>
      </c>
      <c r="Y35">
        <v>8.5689496097063403E-2</v>
      </c>
      <c r="Z35">
        <v>0.39363612269588499</v>
      </c>
      <c r="AA35">
        <v>0.50514913601293898</v>
      </c>
      <c r="AB35">
        <v>3346.3305231170398</v>
      </c>
      <c r="AC35">
        <v>0</v>
      </c>
      <c r="AD35">
        <v>96.603095731473999</v>
      </c>
      <c r="AE35">
        <v>3442.9336188485199</v>
      </c>
      <c r="AF35">
        <v>6.0938903796135598E-2</v>
      </c>
      <c r="AG35">
        <v>0</v>
      </c>
      <c r="AH35">
        <v>0.116692789369356</v>
      </c>
      <c r="AI35">
        <v>0.17763169316549199</v>
      </c>
      <c r="AJ35">
        <v>8.6927873240719697E-2</v>
      </c>
      <c r="AK35">
        <v>0</v>
      </c>
      <c r="AL35">
        <v>4.4547586932458597E-2</v>
      </c>
      <c r="AM35">
        <v>0.13147546017317799</v>
      </c>
      <c r="AN35">
        <v>0.26807347320617603</v>
      </c>
      <c r="AO35">
        <v>0</v>
      </c>
      <c r="AP35">
        <v>0.59174931525677599</v>
      </c>
      <c r="AQ35">
        <v>0.85982278846295301</v>
      </c>
      <c r="AR35">
        <v>0.13960737302294901</v>
      </c>
      <c r="AS35">
        <v>0.28906936945879402</v>
      </c>
      <c r="AT35">
        <v>1.05116911761468</v>
      </c>
      <c r="AU35">
        <v>0.11574972344756</v>
      </c>
      <c r="AV35">
        <v>2.4554183720069398</v>
      </c>
      <c r="AW35">
        <v>0.39084315701214101</v>
      </c>
      <c r="AX35">
        <v>0</v>
      </c>
      <c r="AY35">
        <v>0.64788617029812201</v>
      </c>
      <c r="AZ35">
        <v>1.03872932731026</v>
      </c>
      <c r="BA35">
        <v>0.13960737302294901</v>
      </c>
      <c r="BB35">
        <v>0.28906936945867501</v>
      </c>
      <c r="BC35">
        <v>1.0511691176142499</v>
      </c>
      <c r="BD35">
        <v>0.11574972344756</v>
      </c>
      <c r="BE35">
        <v>2.6343249108536999</v>
      </c>
      <c r="BF35">
        <v>12.5663938082896</v>
      </c>
      <c r="BG35">
        <v>0</v>
      </c>
      <c r="BH35">
        <v>3.77325109916287</v>
      </c>
      <c r="BI35">
        <v>16.339644907452499</v>
      </c>
      <c r="BJ35">
        <v>3.3114653249010202E-2</v>
      </c>
      <c r="BK35">
        <v>0</v>
      </c>
      <c r="BL35">
        <v>9.5596594413779304E-4</v>
      </c>
      <c r="BM35">
        <v>3.4070619193148001E-2</v>
      </c>
      <c r="BN35">
        <v>363.41266980684901</v>
      </c>
    </row>
    <row r="36" spans="1:66" x14ac:dyDescent="0.45">
      <c r="A36" t="s">
        <v>142</v>
      </c>
      <c r="B36">
        <v>2021</v>
      </c>
      <c r="C36" t="s">
        <v>43</v>
      </c>
      <c r="D36" t="s">
        <v>143</v>
      </c>
      <c r="E36" t="s">
        <v>143</v>
      </c>
      <c r="F36" t="s">
        <v>144</v>
      </c>
      <c r="G36">
        <v>924639.34793011798</v>
      </c>
      <c r="H36">
        <v>32129693.079807401</v>
      </c>
      <c r="I36">
        <v>4316861.4371206798</v>
      </c>
      <c r="J36">
        <v>2.99569446992678</v>
      </c>
      <c r="K36">
        <v>0</v>
      </c>
      <c r="L36">
        <v>1.55938122735922</v>
      </c>
      <c r="M36">
        <v>4.5550756972860098</v>
      </c>
      <c r="N36">
        <v>4.9570143583552002E-2</v>
      </c>
      <c r="O36">
        <v>0</v>
      </c>
      <c r="P36">
        <v>8.3814920156325395E-3</v>
      </c>
      <c r="Q36">
        <v>5.7951635599184599E-2</v>
      </c>
      <c r="R36">
        <v>7.0833848196801302E-2</v>
      </c>
      <c r="S36">
        <v>0.55781655454981105</v>
      </c>
      <c r="T36">
        <v>0.68660203834579703</v>
      </c>
      <c r="U36">
        <v>5.3910627576664302E-2</v>
      </c>
      <c r="V36">
        <v>0</v>
      </c>
      <c r="W36">
        <v>9.1152564554113497E-3</v>
      </c>
      <c r="X36">
        <v>6.3025884032075694E-2</v>
      </c>
      <c r="Y36">
        <v>0.28333539278720499</v>
      </c>
      <c r="Z36">
        <v>1.3015719606162199</v>
      </c>
      <c r="AA36">
        <v>1.6479332374355</v>
      </c>
      <c r="AB36">
        <v>12064.1739802215</v>
      </c>
      <c r="AC36">
        <v>0</v>
      </c>
      <c r="AD36">
        <v>349.90666527936497</v>
      </c>
      <c r="AE36">
        <v>12414.080645500901</v>
      </c>
      <c r="AF36">
        <v>0.140756723975001</v>
      </c>
      <c r="AG36">
        <v>0</v>
      </c>
      <c r="AH36">
        <v>0.370928873013188</v>
      </c>
      <c r="AI36">
        <v>0.51168559698819005</v>
      </c>
      <c r="AJ36">
        <v>0.246583897971629</v>
      </c>
      <c r="AK36">
        <v>0</v>
      </c>
      <c r="AL36">
        <v>0.168214462970424</v>
      </c>
      <c r="AM36">
        <v>0.41479836094205302</v>
      </c>
      <c r="AN36">
        <v>0.57477567831893095</v>
      </c>
      <c r="AO36">
        <v>0</v>
      </c>
      <c r="AP36">
        <v>1.75851046336211</v>
      </c>
      <c r="AQ36">
        <v>2.33328614168104</v>
      </c>
      <c r="AR36">
        <v>0.287447677305882</v>
      </c>
      <c r="AS36">
        <v>0.62592810863264503</v>
      </c>
      <c r="AT36">
        <v>2.1296584783347501</v>
      </c>
      <c r="AU36">
        <v>0.28212912847291599</v>
      </c>
      <c r="AV36">
        <v>5.6584495344272296</v>
      </c>
      <c r="AW36">
        <v>0.83832331490169398</v>
      </c>
      <c r="AX36">
        <v>0</v>
      </c>
      <c r="AY36">
        <v>1.9253418730946801</v>
      </c>
      <c r="AZ36">
        <v>2.7636651879963798</v>
      </c>
      <c r="BA36">
        <v>0.287447677305882</v>
      </c>
      <c r="BB36">
        <v>0.62592810863238701</v>
      </c>
      <c r="BC36">
        <v>2.1296584783338699</v>
      </c>
      <c r="BD36">
        <v>0.28212912847291599</v>
      </c>
      <c r="BE36">
        <v>6.0888285807414304</v>
      </c>
      <c r="BF36">
        <v>31.489852838208598</v>
      </c>
      <c r="BG36">
        <v>0</v>
      </c>
      <c r="BH36">
        <v>14.5102713593263</v>
      </c>
      <c r="BI36">
        <v>46.000124197534902</v>
      </c>
      <c r="BJ36">
        <v>0.119384781428775</v>
      </c>
      <c r="BK36">
        <v>0</v>
      </c>
      <c r="BL36">
        <v>3.4626101068613302E-3</v>
      </c>
      <c r="BM36">
        <v>0.12284739153563599</v>
      </c>
      <c r="BN36">
        <v>1310.34596946073</v>
      </c>
    </row>
    <row r="37" spans="1:66" x14ac:dyDescent="0.45">
      <c r="A37" t="s">
        <v>142</v>
      </c>
      <c r="B37">
        <v>2022</v>
      </c>
      <c r="C37" t="s">
        <v>41</v>
      </c>
      <c r="D37" t="s">
        <v>143</v>
      </c>
      <c r="E37" t="s">
        <v>143</v>
      </c>
      <c r="F37" t="s">
        <v>144</v>
      </c>
      <c r="G37">
        <v>2686833.7854804299</v>
      </c>
      <c r="H37">
        <v>96209643.269975096</v>
      </c>
      <c r="I37">
        <v>12626773.801745599</v>
      </c>
      <c r="J37">
        <v>4.2396105824682104</v>
      </c>
      <c r="K37">
        <v>0</v>
      </c>
      <c r="L37">
        <v>2.8298829021960299</v>
      </c>
      <c r="M37">
        <v>7.0694934846642399</v>
      </c>
      <c r="N37">
        <v>0.142615900266051</v>
      </c>
      <c r="O37">
        <v>0</v>
      </c>
      <c r="P37">
        <v>2.45773479115916E-2</v>
      </c>
      <c r="Q37">
        <v>0.167193248177642</v>
      </c>
      <c r="R37">
        <v>0.21210595599298801</v>
      </c>
      <c r="S37">
        <v>1.67033440344478</v>
      </c>
      <c r="T37">
        <v>2.04963360761541</v>
      </c>
      <c r="U37">
        <v>0.15510622421668399</v>
      </c>
      <c r="V37">
        <v>0</v>
      </c>
      <c r="W37">
        <v>2.6729181352939901E-2</v>
      </c>
      <c r="X37">
        <v>0.18183540556962399</v>
      </c>
      <c r="Y37">
        <v>0.84842382397195204</v>
      </c>
      <c r="Z37">
        <v>3.8974469413711499</v>
      </c>
      <c r="AA37">
        <v>4.9277061709127201</v>
      </c>
      <c r="AB37">
        <v>27783.729174190699</v>
      </c>
      <c r="AC37">
        <v>0</v>
      </c>
      <c r="AD37">
        <v>775.25424941932795</v>
      </c>
      <c r="AE37">
        <v>28558.98342361</v>
      </c>
      <c r="AF37">
        <v>0.25893121747964198</v>
      </c>
      <c r="AG37">
        <v>0</v>
      </c>
      <c r="AH37">
        <v>0.77787890858465703</v>
      </c>
      <c r="AI37">
        <v>1.0368101260642899</v>
      </c>
      <c r="AJ37">
        <v>0.47997305154915998</v>
      </c>
      <c r="AK37">
        <v>0</v>
      </c>
      <c r="AL37">
        <v>0.37568674387663897</v>
      </c>
      <c r="AM37">
        <v>0.85565979542579895</v>
      </c>
      <c r="AN37">
        <v>1.0051081210083499</v>
      </c>
      <c r="AO37">
        <v>0</v>
      </c>
      <c r="AP37">
        <v>3.5510833026591802</v>
      </c>
      <c r="AQ37">
        <v>4.5561914236675403</v>
      </c>
      <c r="AR37">
        <v>0.59363562437238504</v>
      </c>
      <c r="AS37">
        <v>1.48584486117155</v>
      </c>
      <c r="AT37">
        <v>3.1893468652330399</v>
      </c>
      <c r="AU37">
        <v>0.55149778865793397</v>
      </c>
      <c r="AV37">
        <v>10.376516563102401</v>
      </c>
      <c r="AW37">
        <v>1.4661587343790401</v>
      </c>
      <c r="AX37">
        <v>0</v>
      </c>
      <c r="AY37">
        <v>3.8879724950736199</v>
      </c>
      <c r="AZ37">
        <v>5.3541312294526602</v>
      </c>
      <c r="BA37">
        <v>0.59363562437238504</v>
      </c>
      <c r="BB37">
        <v>1.4858448611709401</v>
      </c>
      <c r="BC37">
        <v>3.1893468652317298</v>
      </c>
      <c r="BD37">
        <v>0.55149778865793397</v>
      </c>
      <c r="BE37">
        <v>11.1744563688856</v>
      </c>
      <c r="BF37">
        <v>66.961342370998906</v>
      </c>
      <c r="BG37">
        <v>0</v>
      </c>
      <c r="BH37">
        <v>33.096404772037801</v>
      </c>
      <c r="BI37">
        <v>100.057747143036</v>
      </c>
      <c r="BJ37">
        <v>0.27494252322413298</v>
      </c>
      <c r="BK37">
        <v>0</v>
      </c>
      <c r="BL37">
        <v>7.6717692624784298E-3</v>
      </c>
      <c r="BM37">
        <v>0.28261429248661102</v>
      </c>
      <c r="BN37">
        <v>3014.49216334725</v>
      </c>
    </row>
    <row r="38" spans="1:66" x14ac:dyDescent="0.45">
      <c r="A38" t="s">
        <v>142</v>
      </c>
      <c r="B38">
        <v>2022</v>
      </c>
      <c r="C38" t="s">
        <v>42</v>
      </c>
      <c r="D38" t="s">
        <v>143</v>
      </c>
      <c r="E38" t="s">
        <v>143</v>
      </c>
      <c r="F38" t="s">
        <v>144</v>
      </c>
      <c r="G38">
        <v>291836.68595225102</v>
      </c>
      <c r="H38">
        <v>9811542.0818465594</v>
      </c>
      <c r="I38">
        <v>1346181.3951671901</v>
      </c>
      <c r="J38">
        <v>0.982801091315886</v>
      </c>
      <c r="K38">
        <v>0</v>
      </c>
      <c r="L38">
        <v>0.39057179754138599</v>
      </c>
      <c r="M38">
        <v>1.37337288885727</v>
      </c>
      <c r="N38">
        <v>1.89369801544369E-2</v>
      </c>
      <c r="O38">
        <v>0</v>
      </c>
      <c r="P38">
        <v>3.3665892002553402E-3</v>
      </c>
      <c r="Q38">
        <v>2.2303569354692201E-2</v>
      </c>
      <c r="R38">
        <v>2.1630747628860102E-2</v>
      </c>
      <c r="S38">
        <v>0.17034213757727301</v>
      </c>
      <c r="T38">
        <v>0.214276454560826</v>
      </c>
      <c r="U38">
        <v>2.05947955221297E-2</v>
      </c>
      <c r="V38">
        <v>0</v>
      </c>
      <c r="W38">
        <v>3.6612296664067902E-3</v>
      </c>
      <c r="X38">
        <v>2.4256025188536499E-2</v>
      </c>
      <c r="Y38">
        <v>8.6522990515440601E-2</v>
      </c>
      <c r="Z38">
        <v>0.39746498768030403</v>
      </c>
      <c r="AA38">
        <v>0.50824400338428199</v>
      </c>
      <c r="AB38">
        <v>3294.8856156648499</v>
      </c>
      <c r="AC38">
        <v>0</v>
      </c>
      <c r="AD38">
        <v>96.419544724564801</v>
      </c>
      <c r="AE38">
        <v>3391.3051603894201</v>
      </c>
      <c r="AF38">
        <v>5.2918453360454198E-2</v>
      </c>
      <c r="AG38">
        <v>0</v>
      </c>
      <c r="AH38">
        <v>0.108816481877409</v>
      </c>
      <c r="AI38">
        <v>0.161734935237863</v>
      </c>
      <c r="AJ38">
        <v>7.8378247877895393E-2</v>
      </c>
      <c r="AK38">
        <v>0</v>
      </c>
      <c r="AL38">
        <v>4.3711439739808497E-2</v>
      </c>
      <c r="AM38">
        <v>0.122089687617704</v>
      </c>
      <c r="AN38">
        <v>0.23008599239491301</v>
      </c>
      <c r="AO38">
        <v>0</v>
      </c>
      <c r="AP38">
        <v>0.54288636238452603</v>
      </c>
      <c r="AQ38">
        <v>0.77297235477943904</v>
      </c>
      <c r="AR38">
        <v>0.13044340267875101</v>
      </c>
      <c r="AS38">
        <v>0.27214589427263802</v>
      </c>
      <c r="AT38">
        <v>0.99299934991198002</v>
      </c>
      <c r="AU38">
        <v>0.11006508073432</v>
      </c>
      <c r="AV38">
        <v>2.27862608237713</v>
      </c>
      <c r="AW38">
        <v>0.33555074374411198</v>
      </c>
      <c r="AX38">
        <v>0</v>
      </c>
      <c r="AY38">
        <v>0.59438933978478103</v>
      </c>
      <c r="AZ38">
        <v>0.92994008352889301</v>
      </c>
      <c r="BA38">
        <v>0.13044340267875101</v>
      </c>
      <c r="BB38">
        <v>0.272145894272527</v>
      </c>
      <c r="BC38">
        <v>0.99299934991157202</v>
      </c>
      <c r="BD38">
        <v>0.11006508073432</v>
      </c>
      <c r="BE38">
        <v>2.43559381112606</v>
      </c>
      <c r="BF38">
        <v>11.277369629836301</v>
      </c>
      <c r="BG38">
        <v>0</v>
      </c>
      <c r="BH38">
        <v>3.7319228441219199</v>
      </c>
      <c r="BI38">
        <v>15.009292473958199</v>
      </c>
      <c r="BJ38">
        <v>3.2605564185650103E-2</v>
      </c>
      <c r="BK38">
        <v>0</v>
      </c>
      <c r="BL38">
        <v>9.5414955812771001E-4</v>
      </c>
      <c r="BM38">
        <v>3.3559713743777898E-2</v>
      </c>
      <c r="BN38">
        <v>357.96312067121698</v>
      </c>
    </row>
    <row r="39" spans="1:66" x14ac:dyDescent="0.45">
      <c r="A39" t="s">
        <v>142</v>
      </c>
      <c r="B39">
        <v>2022</v>
      </c>
      <c r="C39" t="s">
        <v>43</v>
      </c>
      <c r="D39" t="s">
        <v>143</v>
      </c>
      <c r="E39" t="s">
        <v>143</v>
      </c>
      <c r="F39" t="s">
        <v>144</v>
      </c>
      <c r="G39">
        <v>941211.02113795804</v>
      </c>
      <c r="H39">
        <v>32166990.436712001</v>
      </c>
      <c r="I39">
        <v>4393961.3987373495</v>
      </c>
      <c r="J39">
        <v>2.6258255519487901</v>
      </c>
      <c r="K39">
        <v>0</v>
      </c>
      <c r="L39">
        <v>1.4545938799381199</v>
      </c>
      <c r="M39">
        <v>4.0804194318869103</v>
      </c>
      <c r="N39">
        <v>4.7762229442759298E-2</v>
      </c>
      <c r="O39">
        <v>0</v>
      </c>
      <c r="P39">
        <v>8.2564290471894494E-3</v>
      </c>
      <c r="Q39">
        <v>5.6018658489948803E-2</v>
      </c>
      <c r="R39">
        <v>7.0916074793568498E-2</v>
      </c>
      <c r="S39">
        <v>0.55846408899935196</v>
      </c>
      <c r="T39">
        <v>0.68539882228286897</v>
      </c>
      <c r="U39">
        <v>5.1944847519903997E-2</v>
      </c>
      <c r="V39">
        <v>0</v>
      </c>
      <c r="W39">
        <v>8.9793647471400999E-3</v>
      </c>
      <c r="X39">
        <v>6.0924212267044101E-2</v>
      </c>
      <c r="Y39">
        <v>0.28366429917427399</v>
      </c>
      <c r="Z39">
        <v>1.3030828743318199</v>
      </c>
      <c r="AA39">
        <v>1.64767138577313</v>
      </c>
      <c r="AB39">
        <v>11686.559414989</v>
      </c>
      <c r="AC39">
        <v>0</v>
      </c>
      <c r="AD39">
        <v>344.98978157711599</v>
      </c>
      <c r="AE39">
        <v>12031.5491965661</v>
      </c>
      <c r="AF39">
        <v>0.126427720623006</v>
      </c>
      <c r="AG39">
        <v>0</v>
      </c>
      <c r="AH39">
        <v>0.35257258781831002</v>
      </c>
      <c r="AI39">
        <v>0.47900030844131702</v>
      </c>
      <c r="AJ39">
        <v>0.22397748650378199</v>
      </c>
      <c r="AK39">
        <v>0</v>
      </c>
      <c r="AL39">
        <v>0.162351724110262</v>
      </c>
      <c r="AM39">
        <v>0.38632921061404502</v>
      </c>
      <c r="AN39">
        <v>0.51011463994329798</v>
      </c>
      <c r="AO39">
        <v>0</v>
      </c>
      <c r="AP39">
        <v>1.6527327730582599</v>
      </c>
      <c r="AQ39">
        <v>2.1628474130015598</v>
      </c>
      <c r="AR39">
        <v>0.28384790883878502</v>
      </c>
      <c r="AS39">
        <v>0.61074354986581503</v>
      </c>
      <c r="AT39">
        <v>2.1123618333104499</v>
      </c>
      <c r="AU39">
        <v>0.28229898520608698</v>
      </c>
      <c r="AV39">
        <v>5.4520996902226999</v>
      </c>
      <c r="AW39">
        <v>0.74412453734112505</v>
      </c>
      <c r="AX39">
        <v>0</v>
      </c>
      <c r="AY39">
        <v>1.8095307886038801</v>
      </c>
      <c r="AZ39">
        <v>2.5536553259450101</v>
      </c>
      <c r="BA39">
        <v>0.28384790883878502</v>
      </c>
      <c r="BB39">
        <v>0.61074354986556301</v>
      </c>
      <c r="BC39">
        <v>2.1123618333095799</v>
      </c>
      <c r="BD39">
        <v>0.28229898520608698</v>
      </c>
      <c r="BE39">
        <v>5.8429076031650302</v>
      </c>
      <c r="BF39">
        <v>29.110191666120802</v>
      </c>
      <c r="BG39">
        <v>0</v>
      </c>
      <c r="BH39">
        <v>14.3239390582266</v>
      </c>
      <c r="BI39">
        <v>43.434130724347398</v>
      </c>
      <c r="BJ39">
        <v>0.11564797919030299</v>
      </c>
      <c r="BK39">
        <v>0</v>
      </c>
      <c r="BL39">
        <v>3.4139535567265199E-3</v>
      </c>
      <c r="BM39">
        <v>0.11906193274703</v>
      </c>
      <c r="BN39">
        <v>1269.9685499306499</v>
      </c>
    </row>
    <row r="40" spans="1:66" x14ac:dyDescent="0.45">
      <c r="A40" t="s">
        <v>142</v>
      </c>
      <c r="B40">
        <v>2023</v>
      </c>
      <c r="C40" t="s">
        <v>41</v>
      </c>
      <c r="D40" t="s">
        <v>143</v>
      </c>
      <c r="E40" t="s">
        <v>143</v>
      </c>
      <c r="F40" t="s">
        <v>144</v>
      </c>
      <c r="G40">
        <v>2741336.1809442001</v>
      </c>
      <c r="H40">
        <v>97083952.101593003</v>
      </c>
      <c r="I40">
        <v>12889907.756291499</v>
      </c>
      <c r="J40">
        <v>3.76776350734773</v>
      </c>
      <c r="K40">
        <v>0</v>
      </c>
      <c r="L40">
        <v>2.70491234926806</v>
      </c>
      <c r="M40">
        <v>6.4726758566158002</v>
      </c>
      <c r="N40">
        <v>0.13804491842105801</v>
      </c>
      <c r="O40">
        <v>0</v>
      </c>
      <c r="P40">
        <v>2.4117594654588001E-2</v>
      </c>
      <c r="Q40">
        <v>0.162162513075646</v>
      </c>
      <c r="R40">
        <v>0.21403347702165501</v>
      </c>
      <c r="S40">
        <v>1.6855136315455299</v>
      </c>
      <c r="T40">
        <v>2.0617096216428301</v>
      </c>
      <c r="U40">
        <v>0.15013552343682299</v>
      </c>
      <c r="V40">
        <v>0</v>
      </c>
      <c r="W40">
        <v>2.6229520226665599E-2</v>
      </c>
      <c r="X40">
        <v>0.17636504366348901</v>
      </c>
      <c r="Y40">
        <v>0.85613390808662004</v>
      </c>
      <c r="Z40">
        <v>3.9328651402729</v>
      </c>
      <c r="AA40">
        <v>4.9653640920230098</v>
      </c>
      <c r="AB40">
        <v>27265.1278851682</v>
      </c>
      <c r="AC40">
        <v>0</v>
      </c>
      <c r="AD40">
        <v>769.76281976773703</v>
      </c>
      <c r="AE40">
        <v>28034.8907049359</v>
      </c>
      <c r="AF40">
        <v>0.22859923731301501</v>
      </c>
      <c r="AG40">
        <v>0</v>
      </c>
      <c r="AH40">
        <v>0.73373518081371703</v>
      </c>
      <c r="AI40">
        <v>0.96233441812673204</v>
      </c>
      <c r="AJ40">
        <v>0.44804981152115902</v>
      </c>
      <c r="AK40">
        <v>0</v>
      </c>
      <c r="AL40">
        <v>0.36878275556955098</v>
      </c>
      <c r="AM40">
        <v>0.81683256709071095</v>
      </c>
      <c r="AN40">
        <v>0.86765220664055998</v>
      </c>
      <c r="AO40">
        <v>0</v>
      </c>
      <c r="AP40">
        <v>3.2959988649071299</v>
      </c>
      <c r="AQ40">
        <v>4.1636510715476902</v>
      </c>
      <c r="AR40">
        <v>0.56026076676341396</v>
      </c>
      <c r="AS40">
        <v>1.4205196250588099</v>
      </c>
      <c r="AT40">
        <v>3.13057883065223</v>
      </c>
      <c r="AU40">
        <v>0.526417747515734</v>
      </c>
      <c r="AV40">
        <v>9.8014280415378892</v>
      </c>
      <c r="AW40">
        <v>1.2657888170982501</v>
      </c>
      <c r="AX40">
        <v>0</v>
      </c>
      <c r="AY40">
        <v>3.6086937769194201</v>
      </c>
      <c r="AZ40">
        <v>4.8744825940176799</v>
      </c>
      <c r="BA40">
        <v>0.56026076676341396</v>
      </c>
      <c r="BB40">
        <v>1.4205196250582199</v>
      </c>
      <c r="BC40">
        <v>3.1305788306509399</v>
      </c>
      <c r="BD40">
        <v>0.526417747515734</v>
      </c>
      <c r="BE40">
        <v>10.512259564005999</v>
      </c>
      <c r="BF40">
        <v>62.656799219815802</v>
      </c>
      <c r="BG40">
        <v>0</v>
      </c>
      <c r="BH40">
        <v>32.808564316420203</v>
      </c>
      <c r="BI40">
        <v>95.465363536236097</v>
      </c>
      <c r="BJ40">
        <v>0.269810543062032</v>
      </c>
      <c r="BK40">
        <v>0</v>
      </c>
      <c r="BL40">
        <v>7.6174271144157897E-3</v>
      </c>
      <c r="BM40">
        <v>0.27742797017644799</v>
      </c>
      <c r="BN40">
        <v>2959.1724984321399</v>
      </c>
    </row>
    <row r="41" spans="1:66" x14ac:dyDescent="0.45">
      <c r="A41" t="s">
        <v>142</v>
      </c>
      <c r="B41">
        <v>2023</v>
      </c>
      <c r="C41" t="s">
        <v>42</v>
      </c>
      <c r="D41" t="s">
        <v>143</v>
      </c>
      <c r="E41" t="s">
        <v>143</v>
      </c>
      <c r="F41" t="s">
        <v>144</v>
      </c>
      <c r="G41">
        <v>298521.81137533602</v>
      </c>
      <c r="H41">
        <v>9916837.8837391995</v>
      </c>
      <c r="I41">
        <v>1379042.57517194</v>
      </c>
      <c r="J41">
        <v>0.85652497459464005</v>
      </c>
      <c r="K41">
        <v>0</v>
      </c>
      <c r="L41">
        <v>0.370008567560074</v>
      </c>
      <c r="M41">
        <v>1.2265335421547101</v>
      </c>
      <c r="N41">
        <v>1.78437943583407E-2</v>
      </c>
      <c r="O41">
        <v>0</v>
      </c>
      <c r="P41">
        <v>3.2315448938534902E-3</v>
      </c>
      <c r="Q41">
        <v>2.1075339252194202E-2</v>
      </c>
      <c r="R41">
        <v>2.1862885135698298E-2</v>
      </c>
      <c r="S41">
        <v>0.17217022044362401</v>
      </c>
      <c r="T41">
        <v>0.215108444831517</v>
      </c>
      <c r="U41">
        <v>1.9406284739091499E-2</v>
      </c>
      <c r="V41">
        <v>0</v>
      </c>
      <c r="W41">
        <v>3.5144692052853999E-3</v>
      </c>
      <c r="X41">
        <v>2.2920753944376902E-2</v>
      </c>
      <c r="Y41">
        <v>8.7451540542793499E-2</v>
      </c>
      <c r="Z41">
        <v>0.40173051436845703</v>
      </c>
      <c r="AA41">
        <v>0.51210280885562798</v>
      </c>
      <c r="AB41">
        <v>3244.7300414818001</v>
      </c>
      <c r="AC41">
        <v>0</v>
      </c>
      <c r="AD41">
        <v>96.157377019938195</v>
      </c>
      <c r="AE41">
        <v>3340.8874185017298</v>
      </c>
      <c r="AF41">
        <v>4.6072651208675999E-2</v>
      </c>
      <c r="AG41">
        <v>0</v>
      </c>
      <c r="AH41">
        <v>0.10160811180229801</v>
      </c>
      <c r="AI41">
        <v>0.14768076301097399</v>
      </c>
      <c r="AJ41">
        <v>7.1169467383997001E-2</v>
      </c>
      <c r="AK41">
        <v>0</v>
      </c>
      <c r="AL41">
        <v>4.2889928175957701E-2</v>
      </c>
      <c r="AM41">
        <v>0.11405939555995399</v>
      </c>
      <c r="AN41">
        <v>0.197699532775649</v>
      </c>
      <c r="AO41">
        <v>0</v>
      </c>
      <c r="AP41">
        <v>0.49870527132548897</v>
      </c>
      <c r="AQ41">
        <v>0.69640480410113803</v>
      </c>
      <c r="AR41">
        <v>0.122164593430657</v>
      </c>
      <c r="AS41">
        <v>0.25661214682165201</v>
      </c>
      <c r="AT41">
        <v>0.94368159233082705</v>
      </c>
      <c r="AU41">
        <v>0.104797509351094</v>
      </c>
      <c r="AV41">
        <v>2.1236606460353702</v>
      </c>
      <c r="AW41">
        <v>0.28841859393651198</v>
      </c>
      <c r="AX41">
        <v>0</v>
      </c>
      <c r="AY41">
        <v>0.54601843854413401</v>
      </c>
      <c r="AZ41">
        <v>0.83443703248064605</v>
      </c>
      <c r="BA41">
        <v>0.122164593430657</v>
      </c>
      <c r="BB41">
        <v>0.25661214682154598</v>
      </c>
      <c r="BC41">
        <v>0.94368159233043902</v>
      </c>
      <c r="BD41">
        <v>0.104797509351094</v>
      </c>
      <c r="BE41">
        <v>2.2616928744143801</v>
      </c>
      <c r="BF41">
        <v>10.192183349538499</v>
      </c>
      <c r="BG41">
        <v>0</v>
      </c>
      <c r="BH41">
        <v>3.6910694533081898</v>
      </c>
      <c r="BI41">
        <v>13.8832528028467</v>
      </c>
      <c r="BJ41">
        <v>3.2109234120193897E-2</v>
      </c>
      <c r="BK41">
        <v>0</v>
      </c>
      <c r="BL41">
        <v>9.5155519616261803E-4</v>
      </c>
      <c r="BM41">
        <v>3.3060789316356497E-2</v>
      </c>
      <c r="BN41">
        <v>352.641366547139</v>
      </c>
    </row>
    <row r="42" spans="1:66" x14ac:dyDescent="0.45">
      <c r="A42" t="s">
        <v>142</v>
      </c>
      <c r="B42">
        <v>2023</v>
      </c>
      <c r="C42" t="s">
        <v>43</v>
      </c>
      <c r="D42" t="s">
        <v>143</v>
      </c>
      <c r="E42" t="s">
        <v>143</v>
      </c>
      <c r="F42" t="s">
        <v>144</v>
      </c>
      <c r="G42">
        <v>957708.84151558101</v>
      </c>
      <c r="H42">
        <v>32245845.648369499</v>
      </c>
      <c r="I42">
        <v>4470094.5001336802</v>
      </c>
      <c r="J42">
        <v>2.3165261272875299</v>
      </c>
      <c r="K42">
        <v>0</v>
      </c>
      <c r="L42">
        <v>1.3609695856875801</v>
      </c>
      <c r="M42">
        <v>3.6774957129751198</v>
      </c>
      <c r="N42">
        <v>4.6269134998807401E-2</v>
      </c>
      <c r="O42">
        <v>0</v>
      </c>
      <c r="P42">
        <v>8.1638733271017002E-3</v>
      </c>
      <c r="Q42">
        <v>5.4433008325909103E-2</v>
      </c>
      <c r="R42">
        <v>7.1089920777039198E-2</v>
      </c>
      <c r="S42">
        <v>0.55983312611918301</v>
      </c>
      <c r="T42">
        <v>0.68535605522213205</v>
      </c>
      <c r="U42">
        <v>5.0321494900900703E-2</v>
      </c>
      <c r="V42">
        <v>0</v>
      </c>
      <c r="W42">
        <v>8.8788426564612895E-3</v>
      </c>
      <c r="X42">
        <v>5.9200337557362002E-2</v>
      </c>
      <c r="Y42">
        <v>0.28435968310815701</v>
      </c>
      <c r="Z42">
        <v>1.30627729427809</v>
      </c>
      <c r="AA42">
        <v>1.6498373149436101</v>
      </c>
      <c r="AB42">
        <v>11327.843144292599</v>
      </c>
      <c r="AC42">
        <v>0</v>
      </c>
      <c r="AD42">
        <v>339.78878263034602</v>
      </c>
      <c r="AE42">
        <v>11667.631926923001</v>
      </c>
      <c r="AF42">
        <v>0.113926448347569</v>
      </c>
      <c r="AG42">
        <v>0</v>
      </c>
      <c r="AH42">
        <v>0.33497217210668101</v>
      </c>
      <c r="AI42">
        <v>0.44889862045425</v>
      </c>
      <c r="AJ42">
        <v>0.20492003545214399</v>
      </c>
      <c r="AK42">
        <v>0</v>
      </c>
      <c r="AL42">
        <v>0.15668989532740901</v>
      </c>
      <c r="AM42">
        <v>0.361609930779553</v>
      </c>
      <c r="AN42">
        <v>0.45388811850713801</v>
      </c>
      <c r="AO42">
        <v>0</v>
      </c>
      <c r="AP42">
        <v>1.55353325017453</v>
      </c>
      <c r="AQ42">
        <v>2.0074213686816602</v>
      </c>
      <c r="AR42">
        <v>0.280304232405994</v>
      </c>
      <c r="AS42">
        <v>0.59608503466325702</v>
      </c>
      <c r="AT42">
        <v>2.0985799431774601</v>
      </c>
      <c r="AU42">
        <v>0.28211669906482301</v>
      </c>
      <c r="AV42">
        <v>5.2645072779932001</v>
      </c>
      <c r="AW42">
        <v>0.66224394206084702</v>
      </c>
      <c r="AX42">
        <v>0</v>
      </c>
      <c r="AY42">
        <v>1.7009222261697401</v>
      </c>
      <c r="AZ42">
        <v>2.36316616823059</v>
      </c>
      <c r="BA42">
        <v>0.280304232405994</v>
      </c>
      <c r="BB42">
        <v>0.59608503466301099</v>
      </c>
      <c r="BC42">
        <v>2.0985799431765901</v>
      </c>
      <c r="BD42">
        <v>0.28211669906482301</v>
      </c>
      <c r="BE42">
        <v>5.6202520775410196</v>
      </c>
      <c r="BF42">
        <v>27.105436155060499</v>
      </c>
      <c r="BG42">
        <v>0</v>
      </c>
      <c r="BH42">
        <v>14.137925465661001</v>
      </c>
      <c r="BI42">
        <v>41.243361620721501</v>
      </c>
      <c r="BJ42">
        <v>0.11209819089628099</v>
      </c>
      <c r="BK42">
        <v>0</v>
      </c>
      <c r="BL42">
        <v>3.36248545592746E-3</v>
      </c>
      <c r="BM42">
        <v>0.115460676352209</v>
      </c>
      <c r="BN42">
        <v>1231.5559166385599</v>
      </c>
    </row>
    <row r="43" spans="1:66" x14ac:dyDescent="0.45">
      <c r="A43" t="s">
        <v>142</v>
      </c>
      <c r="B43">
        <v>2024</v>
      </c>
      <c r="C43" t="s">
        <v>41</v>
      </c>
      <c r="D43" t="s">
        <v>143</v>
      </c>
      <c r="E43" t="s">
        <v>143</v>
      </c>
      <c r="F43" t="s">
        <v>144</v>
      </c>
      <c r="G43">
        <v>2794889.5712898499</v>
      </c>
      <c r="H43">
        <v>97876493.918342203</v>
      </c>
      <c r="I43">
        <v>13145152.956329901</v>
      </c>
      <c r="J43">
        <v>3.3892864782368499</v>
      </c>
      <c r="K43">
        <v>0</v>
      </c>
      <c r="L43">
        <v>2.5908540769486201</v>
      </c>
      <c r="M43">
        <v>5.9801405551854803</v>
      </c>
      <c r="N43">
        <v>0.133890503646489</v>
      </c>
      <c r="O43">
        <v>0</v>
      </c>
      <c r="P43">
        <v>2.3711262718907299E-2</v>
      </c>
      <c r="Q43">
        <v>0.15760176636539699</v>
      </c>
      <c r="R43">
        <v>0.215780732639621</v>
      </c>
      <c r="S43">
        <v>1.6992732695370101</v>
      </c>
      <c r="T43">
        <v>2.0726557685420302</v>
      </c>
      <c r="U43">
        <v>0.14561813900238599</v>
      </c>
      <c r="V43">
        <v>0</v>
      </c>
      <c r="W43">
        <v>2.5788161643191199E-2</v>
      </c>
      <c r="X43">
        <v>0.17140630064557699</v>
      </c>
      <c r="Y43">
        <v>0.86312293055848499</v>
      </c>
      <c r="Z43">
        <v>3.96497096225304</v>
      </c>
      <c r="AA43">
        <v>4.9995001934571004</v>
      </c>
      <c r="AB43">
        <v>26711.737194981299</v>
      </c>
      <c r="AC43">
        <v>0</v>
      </c>
      <c r="AD43">
        <v>762.845986944826</v>
      </c>
      <c r="AE43">
        <v>27474.5831819261</v>
      </c>
      <c r="AF43">
        <v>0.203258249623538</v>
      </c>
      <c r="AG43">
        <v>0</v>
      </c>
      <c r="AH43">
        <v>0.69229497095991799</v>
      </c>
      <c r="AI43">
        <v>0.89555322058345699</v>
      </c>
      <c r="AJ43">
        <v>0.42202066622398199</v>
      </c>
      <c r="AK43">
        <v>0</v>
      </c>
      <c r="AL43">
        <v>0.36136043160624598</v>
      </c>
      <c r="AM43">
        <v>0.78338109783022802</v>
      </c>
      <c r="AN43">
        <v>0.75455349174627595</v>
      </c>
      <c r="AO43">
        <v>0</v>
      </c>
      <c r="AP43">
        <v>3.0645341283793899</v>
      </c>
      <c r="AQ43">
        <v>3.8190876201256598</v>
      </c>
      <c r="AR43">
        <v>0.53092133309149603</v>
      </c>
      <c r="AS43">
        <v>1.3635536358935101</v>
      </c>
      <c r="AT43">
        <v>3.0835133142776101</v>
      </c>
      <c r="AU43">
        <v>0.50376987405582496</v>
      </c>
      <c r="AV43">
        <v>9.3008457774441098</v>
      </c>
      <c r="AW43">
        <v>1.1010426839043901</v>
      </c>
      <c r="AX43">
        <v>0</v>
      </c>
      <c r="AY43">
        <v>3.3552791309101502</v>
      </c>
      <c r="AZ43">
        <v>4.4563218148145403</v>
      </c>
      <c r="BA43">
        <v>0.53092133309149603</v>
      </c>
      <c r="BB43">
        <v>1.3635536358929501</v>
      </c>
      <c r="BC43">
        <v>3.08351331427634</v>
      </c>
      <c r="BD43">
        <v>0.50376987405582496</v>
      </c>
      <c r="BE43">
        <v>9.9380799721311597</v>
      </c>
      <c r="BF43">
        <v>59.095620445607501</v>
      </c>
      <c r="BG43">
        <v>0</v>
      </c>
      <c r="BH43">
        <v>32.368539858958499</v>
      </c>
      <c r="BI43">
        <v>91.464160304565993</v>
      </c>
      <c r="BJ43">
        <v>0.26433429357317501</v>
      </c>
      <c r="BK43">
        <v>0</v>
      </c>
      <c r="BL43">
        <v>7.54897944646136E-3</v>
      </c>
      <c r="BM43">
        <v>0.271883273019636</v>
      </c>
      <c r="BN43">
        <v>2900.0302449378801</v>
      </c>
    </row>
    <row r="44" spans="1:66" x14ac:dyDescent="0.45">
      <c r="A44" t="s">
        <v>142</v>
      </c>
      <c r="B44">
        <v>2024</v>
      </c>
      <c r="C44" t="s">
        <v>42</v>
      </c>
      <c r="D44" t="s">
        <v>143</v>
      </c>
      <c r="E44" t="s">
        <v>143</v>
      </c>
      <c r="F44" t="s">
        <v>144</v>
      </c>
      <c r="G44">
        <v>305303.99442434497</v>
      </c>
      <c r="H44">
        <v>10017937.8546333</v>
      </c>
      <c r="I44">
        <v>1411871.62315627</v>
      </c>
      <c r="J44">
        <v>0.75105250255079603</v>
      </c>
      <c r="K44">
        <v>0</v>
      </c>
      <c r="L44">
        <v>0.35122391847561701</v>
      </c>
      <c r="M44">
        <v>1.10227642102641</v>
      </c>
      <c r="N44">
        <v>1.6889101423730499E-2</v>
      </c>
      <c r="O44">
        <v>0</v>
      </c>
      <c r="P44">
        <v>3.1125876546228399E-3</v>
      </c>
      <c r="Q44">
        <v>2.0001689078353299E-2</v>
      </c>
      <c r="R44">
        <v>2.2085772418599801E-2</v>
      </c>
      <c r="S44">
        <v>0.173925457796473</v>
      </c>
      <c r="T44">
        <v>0.216012919293426</v>
      </c>
      <c r="U44">
        <v>1.8368248557832801E-2</v>
      </c>
      <c r="V44">
        <v>0</v>
      </c>
      <c r="W44">
        <v>3.38516965094572E-3</v>
      </c>
      <c r="X44">
        <v>2.1753418208778501E-2</v>
      </c>
      <c r="Y44">
        <v>8.8343089674399397E-2</v>
      </c>
      <c r="Z44">
        <v>0.40582606819177103</v>
      </c>
      <c r="AA44">
        <v>0.51592257607494996</v>
      </c>
      <c r="AB44">
        <v>3191.3630075429501</v>
      </c>
      <c r="AC44">
        <v>0</v>
      </c>
      <c r="AD44">
        <v>95.787256062617701</v>
      </c>
      <c r="AE44">
        <v>3287.1502636055702</v>
      </c>
      <c r="AF44">
        <v>4.0276679190424297E-2</v>
      </c>
      <c r="AG44">
        <v>0</v>
      </c>
      <c r="AH44">
        <v>9.4923179936376695E-2</v>
      </c>
      <c r="AI44">
        <v>0.13519985912680099</v>
      </c>
      <c r="AJ44">
        <v>6.5094978137860499E-2</v>
      </c>
      <c r="AK44">
        <v>0</v>
      </c>
      <c r="AL44">
        <v>4.2047236276648199E-2</v>
      </c>
      <c r="AM44">
        <v>0.107142214414508</v>
      </c>
      <c r="AN44">
        <v>0.17060763525084699</v>
      </c>
      <c r="AO44">
        <v>0</v>
      </c>
      <c r="AP44">
        <v>0.458582280045089</v>
      </c>
      <c r="AQ44">
        <v>0.62918991529593704</v>
      </c>
      <c r="AR44">
        <v>0.114565358929032</v>
      </c>
      <c r="AS44">
        <v>0.24228330058025899</v>
      </c>
      <c r="AT44">
        <v>0.89987478480960004</v>
      </c>
      <c r="AU44">
        <v>9.9832035581153805E-2</v>
      </c>
      <c r="AV44">
        <v>1.98574539519598</v>
      </c>
      <c r="AW44">
        <v>0.248924479393269</v>
      </c>
      <c r="AX44">
        <v>0</v>
      </c>
      <c r="AY44">
        <v>0.50208944548316903</v>
      </c>
      <c r="AZ44">
        <v>0.75101392487643803</v>
      </c>
      <c r="BA44">
        <v>0.114565358929032</v>
      </c>
      <c r="BB44">
        <v>0.24228330058015901</v>
      </c>
      <c r="BC44">
        <v>0.899874784809229</v>
      </c>
      <c r="BD44">
        <v>9.9832035581153805E-2</v>
      </c>
      <c r="BE44">
        <v>2.1075694047760098</v>
      </c>
      <c r="BF44">
        <v>9.3005806390663999</v>
      </c>
      <c r="BG44">
        <v>0</v>
      </c>
      <c r="BH44">
        <v>3.6483011881708398</v>
      </c>
      <c r="BI44">
        <v>12.9488818272372</v>
      </c>
      <c r="BJ44">
        <v>3.1581124057065098E-2</v>
      </c>
      <c r="BK44">
        <v>0</v>
      </c>
      <c r="BL44">
        <v>9.4789254924917401E-4</v>
      </c>
      <c r="BM44">
        <v>3.2529016606314298E-2</v>
      </c>
      <c r="BN44">
        <v>346.96923774926398</v>
      </c>
    </row>
    <row r="45" spans="1:66" x14ac:dyDescent="0.45">
      <c r="A45" t="s">
        <v>142</v>
      </c>
      <c r="B45">
        <v>2024</v>
      </c>
      <c r="C45" t="s">
        <v>43</v>
      </c>
      <c r="D45" t="s">
        <v>143</v>
      </c>
      <c r="E45" t="s">
        <v>143</v>
      </c>
      <c r="F45" t="s">
        <v>144</v>
      </c>
      <c r="G45">
        <v>974230.25027859805</v>
      </c>
      <c r="H45">
        <v>32328524.031075899</v>
      </c>
      <c r="I45">
        <v>4545641.2947461801</v>
      </c>
      <c r="J45">
        <v>2.0600181358887601</v>
      </c>
      <c r="K45">
        <v>0</v>
      </c>
      <c r="L45">
        <v>1.2776372117632999</v>
      </c>
      <c r="M45">
        <v>3.3376553476520598</v>
      </c>
      <c r="N45">
        <v>4.4975486180245099E-2</v>
      </c>
      <c r="O45">
        <v>0</v>
      </c>
      <c r="P45">
        <v>8.1010657272402101E-3</v>
      </c>
      <c r="Q45">
        <v>5.3076551907485302E-2</v>
      </c>
      <c r="R45">
        <v>7.12721954098917E-2</v>
      </c>
      <c r="S45">
        <v>0.56126853885289796</v>
      </c>
      <c r="T45">
        <v>0.68561728617027495</v>
      </c>
      <c r="U45">
        <v>4.8914805501091299E-2</v>
      </c>
      <c r="V45">
        <v>0</v>
      </c>
      <c r="W45">
        <v>8.8106095815006207E-3</v>
      </c>
      <c r="X45">
        <v>5.7725415082591901E-2</v>
      </c>
      <c r="Y45">
        <v>0.28508878163956602</v>
      </c>
      <c r="Z45">
        <v>1.3096265906567599</v>
      </c>
      <c r="AA45">
        <v>1.65244078737892</v>
      </c>
      <c r="AB45">
        <v>10975.564404745401</v>
      </c>
      <c r="AC45">
        <v>0</v>
      </c>
      <c r="AD45">
        <v>334.36223932892898</v>
      </c>
      <c r="AE45">
        <v>11309.9266440744</v>
      </c>
      <c r="AF45">
        <v>0.103102881448176</v>
      </c>
      <c r="AG45">
        <v>0</v>
      </c>
      <c r="AH45">
        <v>0.31811119164927498</v>
      </c>
      <c r="AI45">
        <v>0.42121407309745101</v>
      </c>
      <c r="AJ45">
        <v>0.188914249784708</v>
      </c>
      <c r="AK45">
        <v>0</v>
      </c>
      <c r="AL45">
        <v>0.151224615099289</v>
      </c>
      <c r="AM45">
        <v>0.34013886488399803</v>
      </c>
      <c r="AN45">
        <v>0.40591418206528301</v>
      </c>
      <c r="AO45">
        <v>0</v>
      </c>
      <c r="AP45">
        <v>1.46098037790632</v>
      </c>
      <c r="AQ45">
        <v>1.8668945599716</v>
      </c>
      <c r="AR45">
        <v>0.27689825893382097</v>
      </c>
      <c r="AS45">
        <v>0.58209265695074897</v>
      </c>
      <c r="AT45">
        <v>2.0864844212201001</v>
      </c>
      <c r="AU45">
        <v>0.28161906831767702</v>
      </c>
      <c r="AV45">
        <v>5.0939889653939501</v>
      </c>
      <c r="AW45">
        <v>0.59228599270833504</v>
      </c>
      <c r="AX45">
        <v>0</v>
      </c>
      <c r="AY45">
        <v>1.5995892402248899</v>
      </c>
      <c r="AZ45">
        <v>2.1918752329332301</v>
      </c>
      <c r="BA45">
        <v>0.27689825893382097</v>
      </c>
      <c r="BB45">
        <v>0.58209265695050905</v>
      </c>
      <c r="BC45">
        <v>2.0864844212192399</v>
      </c>
      <c r="BD45">
        <v>0.28161906831767702</v>
      </c>
      <c r="BE45">
        <v>5.4189696383544801</v>
      </c>
      <c r="BF45">
        <v>25.4664863693617</v>
      </c>
      <c r="BG45">
        <v>0</v>
      </c>
      <c r="BH45">
        <v>13.9582964885215</v>
      </c>
      <c r="BI45">
        <v>39.424782857883201</v>
      </c>
      <c r="BJ45">
        <v>0.108612107191604</v>
      </c>
      <c r="BK45">
        <v>0</v>
      </c>
      <c r="BL45">
        <v>3.3087854109003002E-3</v>
      </c>
      <c r="BM45">
        <v>0.111920892602504</v>
      </c>
      <c r="BN45">
        <v>1193.7989784471399</v>
      </c>
    </row>
  </sheetData>
  <pageMargins left="0.7" right="0.7" top="0.75" bottom="0.75" header="0.3" footer="0.3"/>
  <customProperties>
    <customPr name="f02110be1" r:id="rId1"/>
  </customPropertie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AB416738C0CE4A937110D41AA93920" ma:contentTypeVersion="13" ma:contentTypeDescription="Create a new document." ma:contentTypeScope="" ma:versionID="f5a655b2f564f422591e3f4826f5bbac">
  <xsd:schema xmlns:xsd="http://www.w3.org/2001/XMLSchema" xmlns:xs="http://www.w3.org/2001/XMLSchema" xmlns:p="http://schemas.microsoft.com/office/2006/metadata/properties" xmlns:ns2="ac60bbc7-29c3-4bfc-bbca-7fe66ebef081" xmlns:ns3="3983458a-a908-4d5c-b6a9-f69efb44af01" xmlns:ns4="5ad581db-a1a2-4cd3-b3f0-6f5cd2eb2b1c" targetNamespace="http://schemas.microsoft.com/office/2006/metadata/properties" ma:root="true" ma:fieldsID="30a62934cb93c2189dcf5ca3528bb237" ns2:_="" ns3:_="" ns4:_="">
    <xsd:import namespace="ac60bbc7-29c3-4bfc-bbca-7fe66ebef081"/>
    <xsd:import namespace="3983458a-a908-4d5c-b6a9-f69efb44af01"/>
    <xsd:import namespace="5ad581db-a1a2-4cd3-b3f0-6f5cd2eb2b1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60bbc7-29c3-4bfc-bbca-7fe66ebef0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f93ce2d-8943-4111-bfb4-d51822eedb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983458a-a908-4d5c-b6a9-f69efb44af0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d581db-a1a2-4cd3-b3f0-6f5cd2eb2b1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5a06a07f-8f80-4ca8-a466-4bf3fbf4c426}" ma:internalName="TaxCatchAll" ma:showField="CatchAllData" ma:web="3983458a-a908-4d5c-b6a9-f69efb44af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7f93ce2d-8943-4111-bfb4-d51822eedb8d" ContentTypeId="0x0101" PreviousValue="false" LastSyncTimeStamp="2019-07-23T18:30:50.88Z"/>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5561A-90DF-4325-8D6B-80445820BD1A}"/>
</file>

<file path=customXml/itemProps2.xml><?xml version="1.0" encoding="utf-8"?>
<ds:datastoreItem xmlns:ds="http://schemas.openxmlformats.org/officeDocument/2006/customXml" ds:itemID="{C7A41E4F-821F-4210-BFF3-31BC2B24EDBB}"/>
</file>

<file path=customXml/itemProps3.xml><?xml version="1.0" encoding="utf-8"?>
<ds:datastoreItem xmlns:ds="http://schemas.openxmlformats.org/officeDocument/2006/customXml" ds:itemID="{D62086D3-8CF7-47C1-8EF6-307DEC51C1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Instructions</vt:lpstr>
      <vt:lpstr>Gen'l Info</vt:lpstr>
      <vt:lpstr>CE Charger Projects</vt:lpstr>
      <vt:lpstr>Notes and assumptions</vt:lpstr>
      <vt:lpstr>Emission Factors</vt:lpstr>
      <vt:lpstr>FYE23 EMFAC 2021 Analysis</vt:lpstr>
      <vt:lpstr>EMFAC 2022 Raw Data</vt:lpstr>
      <vt:lpstr>'Gen''l Info'!BVMT</vt:lpstr>
      <vt:lpstr>'Gen''l Info'!BVMTNOxfactor</vt:lpstr>
      <vt:lpstr>'Gen''l Info'!BVMTPM10factor</vt:lpstr>
      <vt:lpstr>'Gen''l Info'!BVMTROGfactor</vt:lpstr>
      <vt:lpstr>'Gen''l Info'!Print_Area</vt:lpstr>
      <vt:lpstr>Instructions!Print_Area</vt:lpstr>
      <vt:lpstr>'Gen''l Info'!Project_Sponsor_Email</vt:lpstr>
      <vt:lpstr>'Gen''l Info'!Promote_Alternative_Transportation_Modes</vt:lpstr>
      <vt:lpstr>'Gen''l Info'!Public_Non_Public_Entity</vt:lpstr>
      <vt:lpstr>'Gen''l Info'!TFCA_Cost_60_Percent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Tang</dc:creator>
  <cp:lastModifiedBy>Author</cp:lastModifiedBy>
  <dcterms:created xsi:type="dcterms:W3CDTF">2018-10-09T22:24:06Z</dcterms:created>
  <dcterms:modified xsi:type="dcterms:W3CDTF">2023-02-06T16:58:20Z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odel_type">
    <vt:lpwstr>GrantRequest</vt:lpwstr>
  </property>
  <property fmtid="{D5CDD505-2E9C-101B-9397-08002B2CF9AE}" pid="3" name="h114f689b">
    <vt:lpwstr>{"st":1,"snapHeaders":true,"column":1,"row":1,"isHeaderVisible":true}</vt:lpwstr>
  </property>
  <property fmtid="{D5CDD505-2E9C-101B-9397-08002B2CF9AE}" pid="4" name="hf1a09c2b">
    <vt:lpwstr>{"st":2,"snapHeaders":true,"column":1,"row":1,"isHeaderVisible":true}</vt:lpwstr>
  </property>
  <property fmtid="{D5CDD505-2E9C-101B-9397-08002B2CF9AE}" pid="5" name="h4ad5cbed">
    <vt:lpwstr>{"st":3,"snapHeaders":true,"column":1,"row":1,"isHeaderVisible":true}</vt:lpwstr>
  </property>
  <property fmtid="{D5CDD505-2E9C-101B-9397-08002B2CF9AE}" pid="6" name="h46d31f00">
    <vt:lpwstr>{"st":4,"snapHeaders":true,"column":1,"row":1,"isHeaderVisible":true}</vt:lpwstr>
  </property>
  <property fmtid="{D5CDD505-2E9C-101B-9397-08002B2CF9AE}" pid="7" name="h11e0767d">
    <vt:lpwstr>{"st":5,"snapHeaders":true,"column":1,"row":1,"isHeaderVisible":true}</vt:lpwstr>
  </property>
  <property fmtid="{D5CDD505-2E9C-101B-9397-08002B2CF9AE}" pid="8" name="h9f8561ea">
    <vt:lpwstr>{"st":6,"snapHeaders":true,"column":1,"row":1,"isHeaderVisible":true}</vt:lpwstr>
  </property>
  <property fmtid="{D5CDD505-2E9C-101B-9397-08002B2CF9AE}" pid="9" name="h02110be1">
    <vt:lpwstr>{"st":7,"snapHeaders":true,"column":1,"row":1,"isHeaderVisible":true}</vt:lpwstr>
  </property>
  <property fmtid="{D5CDD505-2E9C-101B-9397-08002B2CF9AE}" pid="10" name="version">
    <vt:lpwstr>33.1.0</vt:lpwstr>
  </property>
</Properties>
</file>